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DS đăng ký" sheetId="1" r:id="rId1"/>
    <sheet name="QH-2019-E" sheetId="2" r:id="rId2"/>
  </sheets>
  <definedNames/>
  <calcPr fullCalcOnLoad="1"/>
</workbook>
</file>

<file path=xl/sharedStrings.xml><?xml version="1.0" encoding="utf-8"?>
<sst xmlns="http://schemas.openxmlformats.org/spreadsheetml/2006/main" count="2453" uniqueCount="877">
  <si>
    <t>STT</t>
  </si>
  <si>
    <t>Mã HV</t>
  </si>
  <si>
    <t>Họ tên</t>
  </si>
  <si>
    <t>Ngày sinh</t>
  </si>
  <si>
    <t>Giới tính</t>
  </si>
  <si>
    <t>Mobile</t>
  </si>
  <si>
    <t>Khóa</t>
  </si>
  <si>
    <t>Ngành</t>
  </si>
  <si>
    <t>Lớp</t>
  </si>
  <si>
    <t>Mã CTĐT</t>
  </si>
  <si>
    <t>1 </t>
  </si>
  <si>
    <t>Nữ</t>
  </si>
  <si>
    <t>Chính sách công và phát triển</t>
  </si>
  <si>
    <t>2 </t>
  </si>
  <si>
    <t>Nam</t>
  </si>
  <si>
    <t>3 </t>
  </si>
  <si>
    <t>Nguyễn Thị Huệ</t>
  </si>
  <si>
    <t>4 </t>
  </si>
  <si>
    <t>5 </t>
  </si>
  <si>
    <t>6 </t>
  </si>
  <si>
    <t>7 </t>
  </si>
  <si>
    <t>8 </t>
  </si>
  <si>
    <t>9 </t>
  </si>
  <si>
    <t>10 </t>
  </si>
  <si>
    <t>Kế toán</t>
  </si>
  <si>
    <t>11 </t>
  </si>
  <si>
    <t>12 </t>
  </si>
  <si>
    <t>13 </t>
  </si>
  <si>
    <t>14 </t>
  </si>
  <si>
    <t>15 </t>
  </si>
  <si>
    <t>16 </t>
  </si>
  <si>
    <t>17 </t>
  </si>
  <si>
    <t>18 </t>
  </si>
  <si>
    <t>19 </t>
  </si>
  <si>
    <t>20 </t>
  </si>
  <si>
    <t>21 </t>
  </si>
  <si>
    <t>22 </t>
  </si>
  <si>
    <t>23 </t>
  </si>
  <si>
    <t>24 </t>
  </si>
  <si>
    <t>25 </t>
  </si>
  <si>
    <t>26 </t>
  </si>
  <si>
    <t>27 </t>
  </si>
  <si>
    <t>28 </t>
  </si>
  <si>
    <t>29 </t>
  </si>
  <si>
    <t>30 </t>
  </si>
  <si>
    <t>31 </t>
  </si>
  <si>
    <t>32 </t>
  </si>
  <si>
    <t>33 </t>
  </si>
  <si>
    <t>34 </t>
  </si>
  <si>
    <t>Nguyễn Thị Ánh Tuyết</t>
  </si>
  <si>
    <t>18/01/1990</t>
  </si>
  <si>
    <t>35 </t>
  </si>
  <si>
    <t>36 </t>
  </si>
  <si>
    <t>Kinh tế chính trị</t>
  </si>
  <si>
    <t>37 </t>
  </si>
  <si>
    <t>28/09/1989</t>
  </si>
  <si>
    <t>Kinh tế quốc tế</t>
  </si>
  <si>
    <t>38 </t>
  </si>
  <si>
    <t>39 </t>
  </si>
  <si>
    <t>40 </t>
  </si>
  <si>
    <t>41 </t>
  </si>
  <si>
    <t>42 </t>
  </si>
  <si>
    <t>43 </t>
  </si>
  <si>
    <t>44 </t>
  </si>
  <si>
    <t>45 </t>
  </si>
  <si>
    <t>46 </t>
  </si>
  <si>
    <t>47 </t>
  </si>
  <si>
    <t>48 </t>
  </si>
  <si>
    <t>49 </t>
  </si>
  <si>
    <t>50 </t>
  </si>
  <si>
    <t>51 </t>
  </si>
  <si>
    <t>Nguyễn Thu Trang</t>
  </si>
  <si>
    <t>52 </t>
  </si>
  <si>
    <t>53 </t>
  </si>
  <si>
    <t>54 </t>
  </si>
  <si>
    <t>55 </t>
  </si>
  <si>
    <t>Nguyễn Mạnh Cường</t>
  </si>
  <si>
    <t>13/03/1992</t>
  </si>
  <si>
    <t>56 </t>
  </si>
  <si>
    <t>57 </t>
  </si>
  <si>
    <t>58 </t>
  </si>
  <si>
    <t>Quản lý kinh tế</t>
  </si>
  <si>
    <t>59 </t>
  </si>
  <si>
    <t>60 </t>
  </si>
  <si>
    <t>61 </t>
  </si>
  <si>
    <t>62 </t>
  </si>
  <si>
    <t>63 </t>
  </si>
  <si>
    <t>64 </t>
  </si>
  <si>
    <t>65 </t>
  </si>
  <si>
    <t>66 </t>
  </si>
  <si>
    <t>67 </t>
  </si>
  <si>
    <t>30/08/1975</t>
  </si>
  <si>
    <t>68 </t>
  </si>
  <si>
    <t>69 </t>
  </si>
  <si>
    <t>70 </t>
  </si>
  <si>
    <t>71 </t>
  </si>
  <si>
    <t>72 </t>
  </si>
  <si>
    <t>73 </t>
  </si>
  <si>
    <t>Nguyễn Thị Thu Hiền</t>
  </si>
  <si>
    <t>74 </t>
  </si>
  <si>
    <t>75 </t>
  </si>
  <si>
    <t>76 </t>
  </si>
  <si>
    <t>77 </t>
  </si>
  <si>
    <t>78 </t>
  </si>
  <si>
    <t>79 </t>
  </si>
  <si>
    <t>80 </t>
  </si>
  <si>
    <t>81 </t>
  </si>
  <si>
    <t>82 </t>
  </si>
  <si>
    <t>83 </t>
  </si>
  <si>
    <t>84 </t>
  </si>
  <si>
    <t>85 </t>
  </si>
  <si>
    <t>Nguyễn Mai Linh</t>
  </si>
  <si>
    <t>86 </t>
  </si>
  <si>
    <t>87 </t>
  </si>
  <si>
    <t>88 </t>
  </si>
  <si>
    <t>89 </t>
  </si>
  <si>
    <t>90 </t>
  </si>
  <si>
    <t>91 </t>
  </si>
  <si>
    <t>92 </t>
  </si>
  <si>
    <t>93 </t>
  </si>
  <si>
    <t>94 </t>
  </si>
  <si>
    <t>95 </t>
  </si>
  <si>
    <t>96 </t>
  </si>
  <si>
    <t>97 </t>
  </si>
  <si>
    <t>98 </t>
  </si>
  <si>
    <t>30/06/1993</t>
  </si>
  <si>
    <t>99 </t>
  </si>
  <si>
    <t>100 </t>
  </si>
  <si>
    <t>101 </t>
  </si>
  <si>
    <t>102 </t>
  </si>
  <si>
    <t>103 </t>
  </si>
  <si>
    <t>104 </t>
  </si>
  <si>
    <t>105 </t>
  </si>
  <si>
    <t>106 </t>
  </si>
  <si>
    <t>107 </t>
  </si>
  <si>
    <t>108 </t>
  </si>
  <si>
    <t>109 </t>
  </si>
  <si>
    <t>110 </t>
  </si>
  <si>
    <t>111 </t>
  </si>
  <si>
    <t>112 </t>
  </si>
  <si>
    <t>113 </t>
  </si>
  <si>
    <t>114 </t>
  </si>
  <si>
    <t>115 </t>
  </si>
  <si>
    <t>116 </t>
  </si>
  <si>
    <t>117 </t>
  </si>
  <si>
    <t>118 </t>
  </si>
  <si>
    <t>119 </t>
  </si>
  <si>
    <t>120 </t>
  </si>
  <si>
    <t>121 </t>
  </si>
  <si>
    <t>122 </t>
  </si>
  <si>
    <t>123 </t>
  </si>
  <si>
    <t>18/03/1975</t>
  </si>
  <si>
    <t>124 </t>
  </si>
  <si>
    <t>125 </t>
  </si>
  <si>
    <t>126 </t>
  </si>
  <si>
    <t>127 </t>
  </si>
  <si>
    <t>128 </t>
  </si>
  <si>
    <t>129 </t>
  </si>
  <si>
    <t>130 </t>
  </si>
  <si>
    <t>131 </t>
  </si>
  <si>
    <t>132 </t>
  </si>
  <si>
    <t>133 </t>
  </si>
  <si>
    <t>134 </t>
  </si>
  <si>
    <t>135 </t>
  </si>
  <si>
    <t>136 </t>
  </si>
  <si>
    <t>137 </t>
  </si>
  <si>
    <t>138 </t>
  </si>
  <si>
    <t>139 </t>
  </si>
  <si>
    <t>140 </t>
  </si>
  <si>
    <t>141 </t>
  </si>
  <si>
    <t>142 </t>
  </si>
  <si>
    <t>143 </t>
  </si>
  <si>
    <t>144 </t>
  </si>
  <si>
    <t>145 </t>
  </si>
  <si>
    <t>146 </t>
  </si>
  <si>
    <t>147 </t>
  </si>
  <si>
    <t>148 </t>
  </si>
  <si>
    <t>149 </t>
  </si>
  <si>
    <t>150 </t>
  </si>
  <si>
    <t>151 </t>
  </si>
  <si>
    <t>152 </t>
  </si>
  <si>
    <t>153 </t>
  </si>
  <si>
    <t>154 </t>
  </si>
  <si>
    <t>155 </t>
  </si>
  <si>
    <t>156 </t>
  </si>
  <si>
    <t>157 </t>
  </si>
  <si>
    <t>158 </t>
  </si>
  <si>
    <t>159 </t>
  </si>
  <si>
    <t>160 </t>
  </si>
  <si>
    <t>161 </t>
  </si>
  <si>
    <t>162 </t>
  </si>
  <si>
    <t>Nguyễn Thị Dung</t>
  </si>
  <si>
    <t>163 </t>
  </si>
  <si>
    <t>164 </t>
  </si>
  <si>
    <t>165 </t>
  </si>
  <si>
    <t>166 </t>
  </si>
  <si>
    <t>Nguyễn Thị Thu Hằng</t>
  </si>
  <si>
    <t>167 </t>
  </si>
  <si>
    <t>168 </t>
  </si>
  <si>
    <t>169 </t>
  </si>
  <si>
    <t>170 </t>
  </si>
  <si>
    <t>171 </t>
  </si>
  <si>
    <t>172 </t>
  </si>
  <si>
    <t>173 </t>
  </si>
  <si>
    <t>Trần Diệu Linh</t>
  </si>
  <si>
    <t>174 </t>
  </si>
  <si>
    <t>175 </t>
  </si>
  <si>
    <t>24/02/1994</t>
  </si>
  <si>
    <t>176 </t>
  </si>
  <si>
    <t>177 </t>
  </si>
  <si>
    <t>178 </t>
  </si>
  <si>
    <t>Nguyễn Thị Nhung</t>
  </si>
  <si>
    <t>29/05/1991</t>
  </si>
  <si>
    <t>179 </t>
  </si>
  <si>
    <t>180 </t>
  </si>
  <si>
    <t>181 </t>
  </si>
  <si>
    <t>182 </t>
  </si>
  <si>
    <t>183 </t>
  </si>
  <si>
    <t>184 </t>
  </si>
  <si>
    <t>185 </t>
  </si>
  <si>
    <t>186 </t>
  </si>
  <si>
    <t>187 </t>
  </si>
  <si>
    <t>188 </t>
  </si>
  <si>
    <t>189 </t>
  </si>
  <si>
    <t>190 </t>
  </si>
  <si>
    <t>191 </t>
  </si>
  <si>
    <t>192 </t>
  </si>
  <si>
    <t>193 </t>
  </si>
  <si>
    <t>194 </t>
  </si>
  <si>
    <t>Nguyễn Hữu Tuấn</t>
  </si>
  <si>
    <t>195 </t>
  </si>
  <si>
    <t>196 </t>
  </si>
  <si>
    <t>197 </t>
  </si>
  <si>
    <t>198 </t>
  </si>
  <si>
    <t>199 </t>
  </si>
  <si>
    <t>20/09/1991</t>
  </si>
  <si>
    <t>200 </t>
  </si>
  <si>
    <t>Nguyễn Thị Hoa</t>
  </si>
  <si>
    <t>201 </t>
  </si>
  <si>
    <t>26/02/1983</t>
  </si>
  <si>
    <t>202 </t>
  </si>
  <si>
    <t>203 </t>
  </si>
  <si>
    <t>204 </t>
  </si>
  <si>
    <t>205 </t>
  </si>
  <si>
    <t>206 </t>
  </si>
  <si>
    <t>Quản trị kinh doanh</t>
  </si>
  <si>
    <t>207 </t>
  </si>
  <si>
    <t>208 </t>
  </si>
  <si>
    <t>18/10/1982</t>
  </si>
  <si>
    <t>209 </t>
  </si>
  <si>
    <t>210 </t>
  </si>
  <si>
    <t>211 </t>
  </si>
  <si>
    <t>212 </t>
  </si>
  <si>
    <t>213 </t>
  </si>
  <si>
    <t>214 </t>
  </si>
  <si>
    <t>215 </t>
  </si>
  <si>
    <t>216 </t>
  </si>
  <si>
    <t>217 </t>
  </si>
  <si>
    <t>218 </t>
  </si>
  <si>
    <t>219 </t>
  </si>
  <si>
    <t>220 </t>
  </si>
  <si>
    <t>221 </t>
  </si>
  <si>
    <t>222 </t>
  </si>
  <si>
    <t>223 </t>
  </si>
  <si>
    <t>224 </t>
  </si>
  <si>
    <t>225 </t>
  </si>
  <si>
    <t>226 </t>
  </si>
  <si>
    <t>Bùi Thị Ngọc</t>
  </si>
  <si>
    <t>227 </t>
  </si>
  <si>
    <t>228 </t>
  </si>
  <si>
    <t>229 </t>
  </si>
  <si>
    <t>230 </t>
  </si>
  <si>
    <t>231 </t>
  </si>
  <si>
    <t>232 </t>
  </si>
  <si>
    <t>233 </t>
  </si>
  <si>
    <t>234 </t>
  </si>
  <si>
    <t>235 </t>
  </si>
  <si>
    <t>236 </t>
  </si>
  <si>
    <t>237 </t>
  </si>
  <si>
    <t>238 </t>
  </si>
  <si>
    <t>239 </t>
  </si>
  <si>
    <t>240 </t>
  </si>
  <si>
    <t>241 </t>
  </si>
  <si>
    <t>242 </t>
  </si>
  <si>
    <t>243 </t>
  </si>
  <si>
    <t>244 </t>
  </si>
  <si>
    <t>245 </t>
  </si>
  <si>
    <t>246 </t>
  </si>
  <si>
    <t>247 </t>
  </si>
  <si>
    <t>248 </t>
  </si>
  <si>
    <t>249 </t>
  </si>
  <si>
    <t>250 </t>
  </si>
  <si>
    <t>251 </t>
  </si>
  <si>
    <t>252 </t>
  </si>
  <si>
    <t>253 </t>
  </si>
  <si>
    <t>254 </t>
  </si>
  <si>
    <t>255 </t>
  </si>
  <si>
    <t>256 </t>
  </si>
  <si>
    <t>257 </t>
  </si>
  <si>
    <t>258 </t>
  </si>
  <si>
    <t>30/12/1991</t>
  </si>
  <si>
    <t>259 </t>
  </si>
  <si>
    <t>260 </t>
  </si>
  <si>
    <t>261 </t>
  </si>
  <si>
    <t>262 </t>
  </si>
  <si>
    <t>263 </t>
  </si>
  <si>
    <t>264 </t>
  </si>
  <si>
    <t>13/10/1992</t>
  </si>
  <si>
    <t>265 </t>
  </si>
  <si>
    <t>266 </t>
  </si>
  <si>
    <t>267 </t>
  </si>
  <si>
    <t>268 </t>
  </si>
  <si>
    <t>269 </t>
  </si>
  <si>
    <t>270 </t>
  </si>
  <si>
    <t>271 </t>
  </si>
  <si>
    <t>272 </t>
  </si>
  <si>
    <t>273 </t>
  </si>
  <si>
    <t>274 </t>
  </si>
  <si>
    <t>275 </t>
  </si>
  <si>
    <t>276 </t>
  </si>
  <si>
    <t>277 </t>
  </si>
  <si>
    <t>278 </t>
  </si>
  <si>
    <t>Phạm Thanh Tùng</t>
  </si>
  <si>
    <t>279 </t>
  </si>
  <si>
    <t>280 </t>
  </si>
  <si>
    <t>Tài chính ngân hàng</t>
  </si>
  <si>
    <t>281 </t>
  </si>
  <si>
    <t>282 </t>
  </si>
  <si>
    <t>283 </t>
  </si>
  <si>
    <t>284 </t>
  </si>
  <si>
    <t>285 </t>
  </si>
  <si>
    <t>286 </t>
  </si>
  <si>
    <t>Nguyễn Quang Hưng</t>
  </si>
  <si>
    <t>287 </t>
  </si>
  <si>
    <t>288 </t>
  </si>
  <si>
    <t>289 </t>
  </si>
  <si>
    <t>290 </t>
  </si>
  <si>
    <t>291 </t>
  </si>
  <si>
    <t>292 </t>
  </si>
  <si>
    <t>293 </t>
  </si>
  <si>
    <t>294 </t>
  </si>
  <si>
    <t>295 </t>
  </si>
  <si>
    <t>296 </t>
  </si>
  <si>
    <t>297 </t>
  </si>
  <si>
    <t>298 </t>
  </si>
  <si>
    <t>299 </t>
  </si>
  <si>
    <t>300 </t>
  </si>
  <si>
    <t>301 </t>
  </si>
  <si>
    <t>302 </t>
  </si>
  <si>
    <t>303 </t>
  </si>
  <si>
    <t>28/08/1985</t>
  </si>
  <si>
    <t>304 </t>
  </si>
  <si>
    <t>20/09/1993</t>
  </si>
  <si>
    <t>305 </t>
  </si>
  <si>
    <t>306 </t>
  </si>
  <si>
    <t>307 </t>
  </si>
  <si>
    <t>308 </t>
  </si>
  <si>
    <t>309 </t>
  </si>
  <si>
    <t>310 </t>
  </si>
  <si>
    <t>311 </t>
  </si>
  <si>
    <t>312 </t>
  </si>
  <si>
    <t>313 </t>
  </si>
  <si>
    <t>314 </t>
  </si>
  <si>
    <t>315 </t>
  </si>
  <si>
    <t>316 </t>
  </si>
  <si>
    <t>317 </t>
  </si>
  <si>
    <t>318 </t>
  </si>
  <si>
    <t>319 </t>
  </si>
  <si>
    <t>28/09/1995</t>
  </si>
  <si>
    <t>Vũ Đức Anh</t>
  </si>
  <si>
    <t>25/03/1996</t>
  </si>
  <si>
    <t>21/05/1991</t>
  </si>
  <si>
    <t>Vũ Thị Hồng Nhung</t>
  </si>
  <si>
    <t>Lê Văn Cương</t>
  </si>
  <si>
    <t>24/12/1981</t>
  </si>
  <si>
    <t>QH-2019-E</t>
  </si>
  <si>
    <t>QH-2019-E.CH CSC&amp;PT1</t>
  </si>
  <si>
    <t>ThS CSCVPT 2019 UD</t>
  </si>
  <si>
    <t>Vũ Thị Khánh Ly</t>
  </si>
  <si>
    <t>Dương Quang</t>
  </si>
  <si>
    <t>23/10/1991</t>
  </si>
  <si>
    <t>Ngô Xuân Quý</t>
  </si>
  <si>
    <t>13/11/1979</t>
  </si>
  <si>
    <t>Nguyễn Thị Thúy Thảo</t>
  </si>
  <si>
    <t>Hoàng Linh</t>
  </si>
  <si>
    <t>17/09/1978</t>
  </si>
  <si>
    <t>QH-2019-E.CH CSC&amp;PT2</t>
  </si>
  <si>
    <t>Nguyễn Thị Thùy Linh</t>
  </si>
  <si>
    <t>Ngô Hà My</t>
  </si>
  <si>
    <t>Phạm Thị Hồng Phúc</t>
  </si>
  <si>
    <t>22/04/1987</t>
  </si>
  <si>
    <t>Nguyễn Thị Phương</t>
  </si>
  <si>
    <t>13/08/1979</t>
  </si>
  <si>
    <t>Trần Việt Sơn</t>
  </si>
  <si>
    <t>Đào Thị Huyền Anh</t>
  </si>
  <si>
    <t>QH-2019-E.CH KẾ TOÁN1</t>
  </si>
  <si>
    <t>ThS KT 2019 UD</t>
  </si>
  <si>
    <t>Nguyễn Hồng Anh</t>
  </si>
  <si>
    <t>21/12/1981</t>
  </si>
  <si>
    <t>Trịnh Thanh Hà</t>
  </si>
  <si>
    <t>14/07/1985</t>
  </si>
  <si>
    <t>Phùng Thị Thu Hằng</t>
  </si>
  <si>
    <t>28/10/1995</t>
  </si>
  <si>
    <t>Bàng Xuân Hùng</t>
  </si>
  <si>
    <t>19/06/1982</t>
  </si>
  <si>
    <t>Nguyễn Tuệ Lâm</t>
  </si>
  <si>
    <t>Nguyễn Mỹ Lộc</t>
  </si>
  <si>
    <t>Lê Quý Luyện</t>
  </si>
  <si>
    <t>14/07/1989</t>
  </si>
  <si>
    <t>Đoàn Thị Thanh Mai</t>
  </si>
  <si>
    <t>20/12/1988</t>
  </si>
  <si>
    <t>Vũ Trà My</t>
  </si>
  <si>
    <t>14/12/1994</t>
  </si>
  <si>
    <t>Đinh Thị Ngoan</t>
  </si>
  <si>
    <t>19/04/1989</t>
  </si>
  <si>
    <t>Nguyễn Bảo Ngọc</t>
  </si>
  <si>
    <t>20/10/1992</t>
  </si>
  <si>
    <t>Lê Thị Bích Phượng</t>
  </si>
  <si>
    <t>20/08/1990</t>
  </si>
  <si>
    <t>Nguyễn Hữu Sáng</t>
  </si>
  <si>
    <t>Nguyễn Thị Huyền Trang</t>
  </si>
  <si>
    <t>Đỗ Thị Mai Dung</t>
  </si>
  <si>
    <t>25/04/1985</t>
  </si>
  <si>
    <t>QH-2019-E.CH KẾ TOÁN2</t>
  </si>
  <si>
    <t>Dương Quốc Dũng</t>
  </si>
  <si>
    <t>22/09/1978</t>
  </si>
  <si>
    <t>Ngô Thị Thu Hà</t>
  </si>
  <si>
    <t>Đào Thị Hoài</t>
  </si>
  <si>
    <t>17/05/1981</t>
  </si>
  <si>
    <t>Nguyễn Thị Hòa</t>
  </si>
  <si>
    <t>30/06/1984</t>
  </si>
  <si>
    <t>Lưu Thanh Huyền</t>
  </si>
  <si>
    <t>Nguyễn Thị Cẩm Lệ</t>
  </si>
  <si>
    <t>Đỗ Thị Trang Linh</t>
  </si>
  <si>
    <t>13/03/1990</t>
  </si>
  <si>
    <t>Dương Thị Ngát</t>
  </si>
  <si>
    <t>Nguyễn Thị Quỳnh</t>
  </si>
  <si>
    <t>Trần Đức Thắng</t>
  </si>
  <si>
    <t>16/01/1982</t>
  </si>
  <si>
    <t>Trần Thu Trang</t>
  </si>
  <si>
    <t>16/05/1996</t>
  </si>
  <si>
    <t>Lê Thị Kiều Trâm</t>
  </si>
  <si>
    <t>13/12/1982</t>
  </si>
  <si>
    <t>Lương Anh Tuấn</t>
  </si>
  <si>
    <t>24/11/1996</t>
  </si>
  <si>
    <t>Hoàng Thị Vân</t>
  </si>
  <si>
    <t>Ngô Thị Hải Yến</t>
  </si>
  <si>
    <t>Nguyễn Thị Hải Yến</t>
  </si>
  <si>
    <t>Phạm Thị Mai Anh</t>
  </si>
  <si>
    <t>QH-2019-E.CH KTCT</t>
  </si>
  <si>
    <t>ThS KTCT 2019 UD</t>
  </si>
  <si>
    <t>14/01/1977</t>
  </si>
  <si>
    <t>Vũ Xuân Lộc</t>
  </si>
  <si>
    <t>25/06/1993</t>
  </si>
  <si>
    <t>Phạm Thị Thu Phương</t>
  </si>
  <si>
    <t>Đỗ Mạnh Tuấn</t>
  </si>
  <si>
    <t>24/02/1987</t>
  </si>
  <si>
    <t>Phan Thu Hoài</t>
  </si>
  <si>
    <t>24/12/1984</t>
  </si>
  <si>
    <t>QH-2019-E.CH KTQT1</t>
  </si>
  <si>
    <t>ThS KTQT 2019 UD</t>
  </si>
  <si>
    <t>Vũ Trọng Nam</t>
  </si>
  <si>
    <t>24/07/1996</t>
  </si>
  <si>
    <t>Vũ Thị Nguyệt Quế</t>
  </si>
  <si>
    <t>21/09/1996</t>
  </si>
  <si>
    <t>Đỗ Thị Thanh</t>
  </si>
  <si>
    <t>Lương Tất Thành</t>
  </si>
  <si>
    <t>15/12/1980</t>
  </si>
  <si>
    <t>Phạm Thị Bích Thảo</t>
  </si>
  <si>
    <t>Nguyễn Trần Thọ</t>
  </si>
  <si>
    <t>24/05/1974</t>
  </si>
  <si>
    <t>Nguyễn Thị Trang</t>
  </si>
  <si>
    <t>19/12/1993</t>
  </si>
  <si>
    <t>Maeng Kiyoung</t>
  </si>
  <si>
    <t>QH-2019-E.CH KTQT2</t>
  </si>
  <si>
    <t>Nguyễn Mỹ Khánh Linh</t>
  </si>
  <si>
    <t>Nguyễn Bích Nga</t>
  </si>
  <si>
    <t>27/08/1991</t>
  </si>
  <si>
    <t>Vũ Minh Quang</t>
  </si>
  <si>
    <t>17/03/1997</t>
  </si>
  <si>
    <t>Nguyễn Thái Sơn</t>
  </si>
  <si>
    <t>25/11/1981</t>
  </si>
  <si>
    <t>Bùi Thị Vân</t>
  </si>
  <si>
    <t>28/10/1996</t>
  </si>
  <si>
    <t>Vũ Hoàng Bảo</t>
  </si>
  <si>
    <t>17/07/1990</t>
  </si>
  <si>
    <t>QH-2019-E.CH QLKT1</t>
  </si>
  <si>
    <t>ThS QLKT 2019 UD</t>
  </si>
  <si>
    <t>Đỗ Văn Chức</t>
  </si>
  <si>
    <t>Quách Thị Thùy Dương</t>
  </si>
  <si>
    <t>22/03/1989</t>
  </si>
  <si>
    <t>Lê Tiến Đạt</t>
  </si>
  <si>
    <t>Nguyễn Vũ Trinh Đông</t>
  </si>
  <si>
    <t>Nguyễn Minh Đức</t>
  </si>
  <si>
    <t>Đặng Văn Hà</t>
  </si>
  <si>
    <t>18/03/1990</t>
  </si>
  <si>
    <t>Lê Qúy Hiệu</t>
  </si>
  <si>
    <t>Kiều Mỹ Hoa</t>
  </si>
  <si>
    <t>23/04/1981</t>
  </si>
  <si>
    <t>Hoàng Thị Hải Hoà</t>
  </si>
  <si>
    <t>14/01/1982</t>
  </si>
  <si>
    <t>Phạm Văn Huấn</t>
  </si>
  <si>
    <t>19/02/1989</t>
  </si>
  <si>
    <t>Đỗ Quang Huy</t>
  </si>
  <si>
    <t>16/08/1972</t>
  </si>
  <si>
    <t>Nguyễn Hòa Huy</t>
  </si>
  <si>
    <t>Lại Phương Huyền</t>
  </si>
  <si>
    <t>Nguyễn Hữu Hùng</t>
  </si>
  <si>
    <t>13/08/1983</t>
  </si>
  <si>
    <t>Lê Lan Hương</t>
  </si>
  <si>
    <t>13/09/1981</t>
  </si>
  <si>
    <t>Nguyễn Thị Thu Hương</t>
  </si>
  <si>
    <t>17/01/1979</t>
  </si>
  <si>
    <t>Nguyễn Thị Ngọc Lê</t>
  </si>
  <si>
    <t>23/12/1983</t>
  </si>
  <si>
    <t>Mai Hà Linh</t>
  </si>
  <si>
    <t>26/10/1992</t>
  </si>
  <si>
    <t>Nguyễn Thị Linh</t>
  </si>
  <si>
    <t>23/09/1979</t>
  </si>
  <si>
    <t>Lê Hải Long</t>
  </si>
  <si>
    <t>25/07/1982</t>
  </si>
  <si>
    <t>PhạM TiếN MạNh</t>
  </si>
  <si>
    <t>Vũ Đức Ngọc</t>
  </si>
  <si>
    <t>26/02/1989</t>
  </si>
  <si>
    <t>Nguyễn Thị Hồng Nhạn</t>
  </si>
  <si>
    <t>Đỗ Thị Lâm Oanh</t>
  </si>
  <si>
    <t>13/01/1995</t>
  </si>
  <si>
    <t>Lê Thị Kim Oanh</t>
  </si>
  <si>
    <t>19/02/1993</t>
  </si>
  <si>
    <t>Tô Văn Phú</t>
  </si>
  <si>
    <t>26/03/1988</t>
  </si>
  <si>
    <t>Đào Thu Phương</t>
  </si>
  <si>
    <t>19/11/1979</t>
  </si>
  <si>
    <t>Lê Việt Phương</t>
  </si>
  <si>
    <t>Nguyễn Hồng Quân</t>
  </si>
  <si>
    <t>28/11/1978</t>
  </si>
  <si>
    <t>Vũ Văn Quỳnh</t>
  </si>
  <si>
    <t>16/12/1985</t>
  </si>
  <si>
    <t>Đỗ Hồng Sơn</t>
  </si>
  <si>
    <t>Nguyễn Việt Thành</t>
  </si>
  <si>
    <t>Phạm Tiến Thành</t>
  </si>
  <si>
    <t>29/06/1986</t>
  </si>
  <si>
    <t>Vũ Quỳnh Thu</t>
  </si>
  <si>
    <t>21/05/1985</t>
  </si>
  <si>
    <t>Phùng Thị Thu Thủy</t>
  </si>
  <si>
    <t>Phạm Minh Tiến</t>
  </si>
  <si>
    <t>Trần Thị Thu Trang</t>
  </si>
  <si>
    <t>Phạm Quang Trung</t>
  </si>
  <si>
    <t>Vũ Đức Trung</t>
  </si>
  <si>
    <t>Lê Đạt Anh Tuấn</t>
  </si>
  <si>
    <t>18/04/1990</t>
  </si>
  <si>
    <t>Nguyễn Minh Tuấn</t>
  </si>
  <si>
    <t>Tạ Anh Tú</t>
  </si>
  <si>
    <t>18/09/1979</t>
  </si>
  <si>
    <t>Đinh Hoàng Việt</t>
  </si>
  <si>
    <t>13/06/1992</t>
  </si>
  <si>
    <t>Nguyễn Quang Vinh</t>
  </si>
  <si>
    <t>Tưởng Thị Thanh Vinh</t>
  </si>
  <si>
    <t>19/03/1980</t>
  </si>
  <si>
    <t>Hoàng Ngọc Anh</t>
  </si>
  <si>
    <t>21/12/1989</t>
  </si>
  <si>
    <t>QH-2019-E.CH QLKT2</t>
  </si>
  <si>
    <t>Nguyễn Minh Anh</t>
  </si>
  <si>
    <t>29/03/1995</t>
  </si>
  <si>
    <t>Nguyễn Phan Hiền Anh</t>
  </si>
  <si>
    <t>25/08/1995</t>
  </si>
  <si>
    <t>Đào Thị Ánh</t>
  </si>
  <si>
    <t>Nông Hải Âu</t>
  </si>
  <si>
    <t>Vũ Kim Cương</t>
  </si>
  <si>
    <t>30/04/1979</t>
  </si>
  <si>
    <t>Lê Văn Cường</t>
  </si>
  <si>
    <t>16/10/1985</t>
  </si>
  <si>
    <t>Tạ Mạnh Cường</t>
  </si>
  <si>
    <t>24/10/1989</t>
  </si>
  <si>
    <t>Nguyễn Khắc Doanh</t>
  </si>
  <si>
    <t>Lại Ngọc Linh Đa</t>
  </si>
  <si>
    <t>28/12/1991</t>
  </si>
  <si>
    <t>Trần Văn Đại</t>
  </si>
  <si>
    <t>Vũ Đức Đạt</t>
  </si>
  <si>
    <t>29/04/1989</t>
  </si>
  <si>
    <t>Vũ Ngọc Đạt</t>
  </si>
  <si>
    <t>22/10/1985</t>
  </si>
  <si>
    <t>Nguyễn Hoàng Hải</t>
  </si>
  <si>
    <t>18/10/1993</t>
  </si>
  <si>
    <t>Trương Hải Hiếu</t>
  </si>
  <si>
    <t>Lê Thu Hiền</t>
  </si>
  <si>
    <t>17/11/1991</t>
  </si>
  <si>
    <t>18/02/1982</t>
  </si>
  <si>
    <t>Trần Minh Huyền</t>
  </si>
  <si>
    <t>28/05/1992</t>
  </si>
  <si>
    <t>Nguyễn Thị Ngọc Lan</t>
  </si>
  <si>
    <t>Lê Quang Linh</t>
  </si>
  <si>
    <t>28/11/1989</t>
  </si>
  <si>
    <t>Luyện Diệu Linh</t>
  </si>
  <si>
    <t>23/11/1984</t>
  </si>
  <si>
    <t>Đỗ Ngọc Long</t>
  </si>
  <si>
    <t>21/04/1994</t>
  </si>
  <si>
    <t>Đặng Xuân Miên</t>
  </si>
  <si>
    <t>Bùi Vũ Tài Minh</t>
  </si>
  <si>
    <t>Võ Thị Anh Mỹ</t>
  </si>
  <si>
    <t>28/11/1991</t>
  </si>
  <si>
    <t>Tống Văn Nam</t>
  </si>
  <si>
    <t>Phạm Thị Hồng Nhung</t>
  </si>
  <si>
    <t>17/09/1993</t>
  </si>
  <si>
    <t>Đỗ Quang Phương</t>
  </si>
  <si>
    <t>Phạm Duy Quang</t>
  </si>
  <si>
    <t>Hoàng Thị Quỳnh</t>
  </si>
  <si>
    <t>22/06/1994</t>
  </si>
  <si>
    <t>Đỗ Thanh Sơn</t>
  </si>
  <si>
    <t>16/08/1992</t>
  </si>
  <si>
    <t>Phùng Ngọc Sơn</t>
  </si>
  <si>
    <t>Hoàng Văn Sướng</t>
  </si>
  <si>
    <t>15/12/1989</t>
  </si>
  <si>
    <t>Đinh Minh Đức Tâm</t>
  </si>
  <si>
    <t>26/10/1983</t>
  </si>
  <si>
    <t>Nguyễn Long Thành</t>
  </si>
  <si>
    <t>17/08/1994</t>
  </si>
  <si>
    <t>Trần Thị Thơm</t>
  </si>
  <si>
    <t>Hà Thị Minh Thu</t>
  </si>
  <si>
    <t>Nguyễn Thu Thủy</t>
  </si>
  <si>
    <t>Đặng Văn Thực</t>
  </si>
  <si>
    <t>21/10/1977</t>
  </si>
  <si>
    <t>Nguyễn Hải Trường</t>
  </si>
  <si>
    <t>Dương Thị Tuyết</t>
  </si>
  <si>
    <t>27/11/1985</t>
  </si>
  <si>
    <t>Hạ Thị Tuyết</t>
  </si>
  <si>
    <t>18/08/1986</t>
  </si>
  <si>
    <t>Bùi Hoài Anh</t>
  </si>
  <si>
    <t>15/05/1990</t>
  </si>
  <si>
    <t>QH-2019-E.CH QTKD1</t>
  </si>
  <si>
    <t>ThS QTKD 2019 UD</t>
  </si>
  <si>
    <t>Trần Ngọc Anh</t>
  </si>
  <si>
    <t>27/08/1988</t>
  </si>
  <si>
    <t>13/12/1992</t>
  </si>
  <si>
    <t>Vũ Thị Lan Anh</t>
  </si>
  <si>
    <t>Nguyễn Kiều Chi</t>
  </si>
  <si>
    <t>28/08/1996</t>
  </si>
  <si>
    <t>Hoàng Hải Dương</t>
  </si>
  <si>
    <t>14/03/1991</t>
  </si>
  <si>
    <t>Trần Nhật Đức</t>
  </si>
  <si>
    <t>Phan Nam Giang</t>
  </si>
  <si>
    <t>25/02/1983</t>
  </si>
  <si>
    <t>Lê Hồng Hà</t>
  </si>
  <si>
    <t>Nguyễn Thị Hà</t>
  </si>
  <si>
    <t>Nguyễn Trung Hiếu</t>
  </si>
  <si>
    <t>27/10/1990</t>
  </si>
  <si>
    <t>Bùi Thị Thanh Hoa</t>
  </si>
  <si>
    <t>Võ Thị Thanh Hoa</t>
  </si>
  <si>
    <t>Ưng Thị Ngọc Huyền</t>
  </si>
  <si>
    <t>30/06/1996</t>
  </si>
  <si>
    <t>Ma Xuân Khánh</t>
  </si>
  <si>
    <t>15/09/1985</t>
  </si>
  <si>
    <t>Trần Triệu Khôi</t>
  </si>
  <si>
    <t>Trần Thị Tuyết Lan</t>
  </si>
  <si>
    <t>Ngô Anh Linh</t>
  </si>
  <si>
    <t>Trần Thị Khánh Linh</t>
  </si>
  <si>
    <t>28/11/1982</t>
  </si>
  <si>
    <t>Lý Thanh Mai</t>
  </si>
  <si>
    <t>Thái Hoàng Minh</t>
  </si>
  <si>
    <t>27/02/1984</t>
  </si>
  <si>
    <t>Khúc Bá Phong</t>
  </si>
  <si>
    <t>13/11/1993</t>
  </si>
  <si>
    <t>Nguyễn Thị Minh Phượng</t>
  </si>
  <si>
    <t>Phạm Thế Quyền</t>
  </si>
  <si>
    <t>Vũ Trọng Quyết</t>
  </si>
  <si>
    <t>24/04/1985</t>
  </si>
  <si>
    <t>Nguyễn Văn Thanh</t>
  </si>
  <si>
    <t>Đào Đức Thịnh</t>
  </si>
  <si>
    <t>19/09/1991</t>
  </si>
  <si>
    <t>Phạm Thanh Thùy</t>
  </si>
  <si>
    <t>Lưu Thị Mai Trinh</t>
  </si>
  <si>
    <t>24/03/1983</t>
  </si>
  <si>
    <t>Đỗ Anh Tuấn</t>
  </si>
  <si>
    <t>23/07/1987</t>
  </si>
  <si>
    <t>Nguyễn Văn Úc</t>
  </si>
  <si>
    <t>Cấn Thị Hồng Vân</t>
  </si>
  <si>
    <t>23/12/1993</t>
  </si>
  <si>
    <t>Phạm Hải Yến</t>
  </si>
  <si>
    <t>21/07/1995</t>
  </si>
  <si>
    <t>Phạm Xuân An</t>
  </si>
  <si>
    <t>QH-2019-E.CH QTKD2</t>
  </si>
  <si>
    <t>Dương Thị Lan Anh</t>
  </si>
  <si>
    <t>15/02/1985</t>
  </si>
  <si>
    <t>Đào Thị Ngọc Anh</t>
  </si>
  <si>
    <t>25/10/1990</t>
  </si>
  <si>
    <t>Mầu Hoàng Anh</t>
  </si>
  <si>
    <t>26/08/1974</t>
  </si>
  <si>
    <t>Phạm Gia Bách</t>
  </si>
  <si>
    <t>Nguyễn Văn Chỉnh</t>
  </si>
  <si>
    <t>15/12/1991</t>
  </si>
  <si>
    <t>Trịnh Trọng Chung</t>
  </si>
  <si>
    <t>Nguyễn Phương Dung</t>
  </si>
  <si>
    <t>Nguyễn Phan Chí Dũng</t>
  </si>
  <si>
    <t>Vũ Thị Bích Hiền</t>
  </si>
  <si>
    <t>Nhâm Xuân Huy</t>
  </si>
  <si>
    <t>Đinh Việt Hưng</t>
  </si>
  <si>
    <t>Nguyễn Quốc Hưng</t>
  </si>
  <si>
    <t>21/09/1986</t>
  </si>
  <si>
    <t>Trần Thư Hương</t>
  </si>
  <si>
    <t>16/08/1983</t>
  </si>
  <si>
    <t>Dashnyam Jargal</t>
  </si>
  <si>
    <t>31/12/1989</t>
  </si>
  <si>
    <t>Đỗ Quang Khánh</t>
  </si>
  <si>
    <t>Phạm Mỹ Linh</t>
  </si>
  <si>
    <t>26/11/1994</t>
  </si>
  <si>
    <t>Nguyễn Thị Tú Lộc</t>
  </si>
  <si>
    <t>Nguyễn Đức Mạnh</t>
  </si>
  <si>
    <t>20/11/1992</t>
  </si>
  <si>
    <t>Nguyễn Hà My</t>
  </si>
  <si>
    <t>14/06/1993</t>
  </si>
  <si>
    <t>Nguyễn Bích Ngọc</t>
  </si>
  <si>
    <t>20/03/1986</t>
  </si>
  <si>
    <t>Trần Thanh Ngọc</t>
  </si>
  <si>
    <t>15/07/1990</t>
  </si>
  <si>
    <t>Nguyễn Thị Nhàn</t>
  </si>
  <si>
    <t>17/05/1992</t>
  </si>
  <si>
    <t>Munkhdelger Nyamsuden</t>
  </si>
  <si>
    <t>Đỗ Thành Quang</t>
  </si>
  <si>
    <t>25/11/1989</t>
  </si>
  <si>
    <t>Nguyễn Quảng</t>
  </si>
  <si>
    <t>Hoàng Linh Sơn</t>
  </si>
  <si>
    <t>13/01/1978</t>
  </si>
  <si>
    <t>Trần Văn Suốt</t>
  </si>
  <si>
    <t>Nguyễn Văn Tam</t>
  </si>
  <si>
    <t>13/03/1994</t>
  </si>
  <si>
    <t>Nguyễn Ngọc Thành</t>
  </si>
  <si>
    <t>Nguyễn Thị Thảo</t>
  </si>
  <si>
    <t>Nguyễn Đại Thắng</t>
  </si>
  <si>
    <t>Lê Thị Thùy</t>
  </si>
  <si>
    <t>Lê Thị Thương</t>
  </si>
  <si>
    <t>31/01/1992</t>
  </si>
  <si>
    <t>Phan Huyền Trang</t>
  </si>
  <si>
    <t>20/04/1988</t>
  </si>
  <si>
    <t>Phan Thị Quỳnh Trang</t>
  </si>
  <si>
    <t>30/05/1987</t>
  </si>
  <si>
    <t>Tạ Thị Minh Trang</t>
  </si>
  <si>
    <t>27/10/1984</t>
  </si>
  <si>
    <t>Nhữ Trọng Tú</t>
  </si>
  <si>
    <t>22/09/1996</t>
  </si>
  <si>
    <t>17/07/1993</t>
  </si>
  <si>
    <t>Nguyễn Mạnh Tưởng</t>
  </si>
  <si>
    <t>15/07/1979</t>
  </si>
  <si>
    <t>Trần Hải Vân</t>
  </si>
  <si>
    <t>Đào Thanh Xuân</t>
  </si>
  <si>
    <t>Nguyễn Thị Phương Anh</t>
  </si>
  <si>
    <t>25/11/1987</t>
  </si>
  <si>
    <t>QH-2019-E.CH TCNH1</t>
  </si>
  <si>
    <t>ThS TCNH 2019 UD</t>
  </si>
  <si>
    <t>Phạm Văn Chinh</t>
  </si>
  <si>
    <t>Cao Thùy Dung</t>
  </si>
  <si>
    <t>Hoàng Thị Duyên</t>
  </si>
  <si>
    <t>16/12/1992</t>
  </si>
  <si>
    <t>Kim Anh Dũng</t>
  </si>
  <si>
    <t>Nguyễn Trung Dũng</t>
  </si>
  <si>
    <t>23/10/1996</t>
  </si>
  <si>
    <t>Phạm Đại Dương</t>
  </si>
  <si>
    <t>Đặng Hương Giang</t>
  </si>
  <si>
    <t>26/02/1992</t>
  </si>
  <si>
    <t>An Thị Phan Hà</t>
  </si>
  <si>
    <t>13/09/1986</t>
  </si>
  <si>
    <t>Phạm Thị Thu Hà</t>
  </si>
  <si>
    <t>Trần Ngọc Hải</t>
  </si>
  <si>
    <t>Chu Thị Hoàng</t>
  </si>
  <si>
    <t>Khổng Minh Huyền</t>
  </si>
  <si>
    <t>18/07/1994</t>
  </si>
  <si>
    <t>Đặng Thu Hương</t>
  </si>
  <si>
    <t>Nguyễn Lệ Hường</t>
  </si>
  <si>
    <t>Đinh Thùy Linh</t>
  </si>
  <si>
    <t>22/06/1984</t>
  </si>
  <si>
    <t>Nguyễn Hồng Nhật Linh</t>
  </si>
  <si>
    <t>20/10/1996</t>
  </si>
  <si>
    <t>Trần Ngọc Khánh Linh</t>
  </si>
  <si>
    <t>Trần Quang Long</t>
  </si>
  <si>
    <t>30/10/1988</t>
  </si>
  <si>
    <t>Lê Phúc Lộc</t>
  </si>
  <si>
    <t>19/05/1992</t>
  </si>
  <si>
    <t>Tăng Văn Luận</t>
  </si>
  <si>
    <t>Hoàng Đình Nam</t>
  </si>
  <si>
    <t>Đỗ Xuân Phúc</t>
  </si>
  <si>
    <t>Nguyễn Hoài Phương</t>
  </si>
  <si>
    <t>25/08/1992</t>
  </si>
  <si>
    <t>Bùi Thị Mai Quỳnh</t>
  </si>
  <si>
    <t>19/07/1993</t>
  </si>
  <si>
    <t>Nguyễn Thị Tâm</t>
  </si>
  <si>
    <t>Lê Xuân Thành</t>
  </si>
  <si>
    <t>Nguyễn Phương Thảo</t>
  </si>
  <si>
    <t>Phạm Hoàng Tất Thắng</t>
  </si>
  <si>
    <t>21/02/1991</t>
  </si>
  <si>
    <t>Trần Thị Thoa</t>
  </si>
  <si>
    <t>Bùi Thị Thương Thương</t>
  </si>
  <si>
    <t>27/05/1994</t>
  </si>
  <si>
    <t>Đinh Thu Trang</t>
  </si>
  <si>
    <t>Phùng Thị Huyền Trang</t>
  </si>
  <si>
    <t>30/06/1988</t>
  </si>
  <si>
    <t>Nguyễn Đức Trọng</t>
  </si>
  <si>
    <t>Bùi Anh Trung</t>
  </si>
  <si>
    <t>Phạm Minh Tuấn</t>
  </si>
  <si>
    <t>13/06/1987</t>
  </si>
  <si>
    <t>Nguyễn Hà Uyên</t>
  </si>
  <si>
    <t>Nguyễn Thị Vân</t>
  </si>
  <si>
    <t>28/11/1993</t>
  </si>
  <si>
    <t>Vũ Thị Anh Vân</t>
  </si>
  <si>
    <t>29/03/1994</t>
  </si>
  <si>
    <t>Hoàng Thị Mai Anh</t>
  </si>
  <si>
    <t>24/06/1994</t>
  </si>
  <si>
    <t>QH-2019-E.CH TCNH2</t>
  </si>
  <si>
    <t>Khương Thị Phương Anh</t>
  </si>
  <si>
    <t>27/11/1993</t>
  </si>
  <si>
    <t>Lê Lan Anh</t>
  </si>
  <si>
    <t>21/09/1990</t>
  </si>
  <si>
    <t>Nguyễn Tiến Chung</t>
  </si>
  <si>
    <t>21/12/1991</t>
  </si>
  <si>
    <t>Trần Mạnh Chung</t>
  </si>
  <si>
    <t>Nguyễn Trí Cường</t>
  </si>
  <si>
    <t>Vũ Hùng Cường</t>
  </si>
  <si>
    <t>25/12/1985</t>
  </si>
  <si>
    <t>Lê Thị Đoan</t>
  </si>
  <si>
    <t>13/07/1994</t>
  </si>
  <si>
    <t>Ngô Thị Ngân Hà</t>
  </si>
  <si>
    <t>Nguyễn Ngân Hạnh</t>
  </si>
  <si>
    <t>Ngô Thị Thu Hiền</t>
  </si>
  <si>
    <t>Trịnh Huy Hoàng</t>
  </si>
  <si>
    <t>25/06/1996</t>
  </si>
  <si>
    <t>Nguyễn Xuân Hòa</t>
  </si>
  <si>
    <t>23/05/1979</t>
  </si>
  <si>
    <t>Hoàng Quốc Hưng</t>
  </si>
  <si>
    <t>Nguyễn Nhật Linh</t>
  </si>
  <si>
    <t>Thạch Phương Linh</t>
  </si>
  <si>
    <t>29/11/1996</t>
  </si>
  <si>
    <t>18/08/1996</t>
  </si>
  <si>
    <t>Trần Vũ Tuấn Linh</t>
  </si>
  <si>
    <t>Trần Phát Lực</t>
  </si>
  <si>
    <t>24/05/1994</t>
  </si>
  <si>
    <t>Đào Thị Tuyết Mai</t>
  </si>
  <si>
    <t>Hà Thảo My</t>
  </si>
  <si>
    <t>24/09/1994</t>
  </si>
  <si>
    <t>Nguyễn Thị Hằng Nga</t>
  </si>
  <si>
    <t>14/01/1993</t>
  </si>
  <si>
    <t>Đinh Thanh Quang</t>
  </si>
  <si>
    <t>25/01/1986</t>
  </si>
  <si>
    <t>Vũ Thị Hương Quỳnh</t>
  </si>
  <si>
    <t>Nguyễn Ngọc Tâm</t>
  </si>
  <si>
    <t>27/02/1992</t>
  </si>
  <si>
    <t>Phạm Minh Tâm</t>
  </si>
  <si>
    <t>20/05/1997</t>
  </si>
  <si>
    <t>Nguyễn Thị Bích Thảo</t>
  </si>
  <si>
    <t>14/07/1993</t>
  </si>
  <si>
    <t>Nguyễn Đình Thuận</t>
  </si>
  <si>
    <t>Lê Huy Toàn</t>
  </si>
  <si>
    <t>20/10/1984</t>
  </si>
  <si>
    <t>Tống Minh Trang</t>
  </si>
  <si>
    <t>Đỗ Duy Trung</t>
  </si>
  <si>
    <t>26/03/1993</t>
  </si>
  <si>
    <t>Lê Thành Trung</t>
  </si>
  <si>
    <t>Nguyễn Mạnh Trường</t>
  </si>
  <si>
    <t>16/12/1996</t>
  </si>
  <si>
    <t>Đinh Tuấn</t>
  </si>
  <si>
    <t>15/09/1992</t>
  </si>
  <si>
    <t>Trần Anh Tuấn</t>
  </si>
  <si>
    <t>Nguyễn Văn Tuyến</t>
  </si>
  <si>
    <t>Đỗ Hải Yến</t>
  </si>
  <si>
    <t>14/11/1993</t>
  </si>
  <si>
    <t>Lê Thị Hải Yến</t>
  </si>
  <si>
    <t>23/04/1993</t>
  </si>
  <si>
    <t>Nguyễn Hải Yến</t>
  </si>
  <si>
    <t>29/08/1990</t>
  </si>
  <si>
    <t>DANH SÁCH HỌC VIÊN ĐĂNG KÝ HỌC HỌC PHẦN TIẾNG ANH CƠ BẢN</t>
  </si>
  <si>
    <t>HỌC KỲ II, NĂM HỌC 2019-2020</t>
  </si>
  <si>
    <t>Mã SV</t>
  </si>
  <si>
    <t xml:space="preserve">NGÀY SINH </t>
  </si>
  <si>
    <t>LỚP</t>
  </si>
  <si>
    <t>GHI CHÚ</t>
  </si>
  <si>
    <t>…</t>
  </si>
  <si>
    <t>Xác nhận của Khoa/Viện</t>
  </si>
  <si>
    <t>Lớp trưởng</t>
  </si>
  <si>
    <t>(Ký và ghi rõ họ tên)</t>
  </si>
  <si>
    <t>(Kèm theo Thông báo số 448/TB-ĐHKT ngày 09 tháng 3 năm 2020)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</si>
</sst>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2"/>
      <color indexed="8"/>
      <name val=".VnTime"/>
      <family val="2"/>
    </font>
    <font>
      <b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0" xfId="0" applyFont="1" applyFill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14" fontId="2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2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justify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10.7109375" style="0" customWidth="1"/>
    <col min="2" max="2" width="14.140625" style="0" customWidth="1"/>
    <col min="3" max="3" width="17.00390625" style="0" customWidth="1"/>
    <col min="4" max="4" width="18.421875" style="0" customWidth="1"/>
    <col min="5" max="6" width="16.140625" style="0" customWidth="1"/>
  </cols>
  <sheetData>
    <row r="1" spans="1:10" ht="25.5" customHeight="1">
      <c r="A1" s="18" t="s">
        <v>866</v>
      </c>
      <c r="B1" s="18"/>
      <c r="C1" s="18"/>
      <c r="D1" s="18"/>
      <c r="E1" s="18"/>
      <c r="F1" s="18"/>
      <c r="G1" s="16"/>
      <c r="H1" s="16"/>
      <c r="I1" s="16"/>
      <c r="J1" s="16"/>
    </row>
    <row r="2" spans="1:10" ht="22.5" customHeight="1">
      <c r="A2" s="18" t="s">
        <v>867</v>
      </c>
      <c r="B2" s="18"/>
      <c r="C2" s="18"/>
      <c r="D2" s="18"/>
      <c r="E2" s="18"/>
      <c r="F2" s="18"/>
      <c r="G2" s="16"/>
      <c r="H2" s="16"/>
      <c r="I2" s="16"/>
      <c r="J2" s="16"/>
    </row>
    <row r="3" spans="1:10" ht="27.75" customHeight="1" thickBot="1">
      <c r="A3" s="19" t="s">
        <v>876</v>
      </c>
      <c r="B3" s="19"/>
      <c r="C3" s="19"/>
      <c r="D3" s="19"/>
      <c r="E3" s="19"/>
      <c r="F3" s="19"/>
      <c r="G3" s="17"/>
      <c r="H3" s="17"/>
      <c r="I3" s="17"/>
      <c r="J3" s="17"/>
    </row>
    <row r="4" spans="1:6" ht="26.25" customHeight="1" thickBot="1">
      <c r="A4" s="9" t="s">
        <v>0</v>
      </c>
      <c r="B4" s="10" t="s">
        <v>868</v>
      </c>
      <c r="C4" s="10" t="s">
        <v>2</v>
      </c>
      <c r="D4" s="10" t="s">
        <v>869</v>
      </c>
      <c r="E4" s="10" t="s">
        <v>870</v>
      </c>
      <c r="F4" s="10" t="s">
        <v>871</v>
      </c>
    </row>
    <row r="5" spans="1:6" ht="28.5" customHeight="1" thickBot="1">
      <c r="A5" s="11" t="s">
        <v>872</v>
      </c>
      <c r="B5" s="13"/>
      <c r="C5" s="14"/>
      <c r="D5" s="13"/>
      <c r="E5" s="13"/>
      <c r="F5" s="15"/>
    </row>
    <row r="6" spans="1:6" ht="27" customHeight="1" thickBot="1">
      <c r="A6" s="11" t="s">
        <v>872</v>
      </c>
      <c r="B6" s="13"/>
      <c r="C6" s="14"/>
      <c r="D6" s="13"/>
      <c r="E6" s="13"/>
      <c r="F6" s="15"/>
    </row>
    <row r="7" ht="15.75">
      <c r="A7" s="12"/>
    </row>
    <row r="8" spans="1:6" ht="18.75" customHeight="1">
      <c r="A8" s="20" t="s">
        <v>873</v>
      </c>
      <c r="B8" s="20"/>
      <c r="C8" s="20"/>
      <c r="D8" s="20" t="s">
        <v>874</v>
      </c>
      <c r="E8" s="20"/>
      <c r="F8" s="20"/>
    </row>
    <row r="9" spans="1:6" ht="18.75" customHeight="1">
      <c r="A9" s="20"/>
      <c r="B9" s="20"/>
      <c r="C9" s="20"/>
      <c r="D9" s="21" t="s">
        <v>875</v>
      </c>
      <c r="E9" s="21"/>
      <c r="F9" s="21"/>
    </row>
  </sheetData>
  <sheetProtection/>
  <mergeCells count="6">
    <mergeCell ref="A1:F1"/>
    <mergeCell ref="A2:F2"/>
    <mergeCell ref="A3:F3"/>
    <mergeCell ref="A8:C9"/>
    <mergeCell ref="D8:F8"/>
    <mergeCell ref="D9:F9"/>
  </mergeCells>
  <printOptions/>
  <pageMargins left="0.27" right="0.36" top="0.49" bottom="1" header="0.18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0"/>
  <sheetViews>
    <sheetView showGridLines="0" zoomScalePageLayoutView="0" workbookViewId="0" topLeftCell="A1">
      <selection activeCell="F13" sqref="F13"/>
    </sheetView>
  </sheetViews>
  <sheetFormatPr defaultColWidth="9.140625" defaultRowHeight="15"/>
  <cols>
    <col min="1" max="1" width="6.28125" style="6" customWidth="1"/>
    <col min="2" max="2" width="13.00390625" style="6" customWidth="1"/>
    <col min="3" max="3" width="30.140625" style="6" customWidth="1"/>
    <col min="4" max="4" width="14.8515625" style="8" customWidth="1"/>
    <col min="5" max="5" width="11.140625" style="6" customWidth="1"/>
    <col min="6" max="6" width="9.28125" style="6" customWidth="1"/>
    <col min="7" max="7" width="13.421875" style="6" customWidth="1"/>
    <col min="8" max="8" width="35.00390625" style="6" customWidth="1"/>
    <col min="9" max="9" width="28.8515625" style="6" customWidth="1"/>
    <col min="10" max="10" width="25.28125" style="6" customWidth="1"/>
    <col min="11" max="16384" width="9.140625" style="6" customWidth="1"/>
  </cols>
  <sheetData>
    <row r="1" spans="1:10" s="2" customFormat="1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 customHeight="1">
      <c r="A2" s="3" t="s">
        <v>10</v>
      </c>
      <c r="B2" s="4" t="str">
        <f>RIGHT("a19057064",LEN("a19057064")-1)</f>
        <v>19057064</v>
      </c>
      <c r="C2" s="5" t="s">
        <v>373</v>
      </c>
      <c r="D2" s="3" t="s">
        <v>374</v>
      </c>
      <c r="E2" s="5" t="s">
        <v>14</v>
      </c>
      <c r="F2" s="4">
        <f aca="true" t="shared" si="0" ref="F2:F65">RIGHT("a",LEN("a")-1)</f>
      </c>
      <c r="G2" s="5" t="s">
        <v>375</v>
      </c>
      <c r="H2" s="5" t="s">
        <v>12</v>
      </c>
      <c r="I2" s="5" t="s">
        <v>376</v>
      </c>
      <c r="J2" s="5" t="s">
        <v>377</v>
      </c>
    </row>
    <row r="3" spans="1:10" ht="15" customHeight="1">
      <c r="A3" s="3" t="s">
        <v>13</v>
      </c>
      <c r="B3" s="4" t="str">
        <f>RIGHT("a19057065",LEN("a19057065")-1)</f>
        <v>19057065</v>
      </c>
      <c r="C3" s="5" t="s">
        <v>378</v>
      </c>
      <c r="D3" s="3" t="s">
        <v>248</v>
      </c>
      <c r="E3" s="5" t="s">
        <v>11</v>
      </c>
      <c r="F3" s="4">
        <f t="shared" si="0"/>
      </c>
      <c r="G3" s="5" t="s">
        <v>375</v>
      </c>
      <c r="H3" s="5" t="s">
        <v>12</v>
      </c>
      <c r="I3" s="5" t="s">
        <v>376</v>
      </c>
      <c r="J3" s="5" t="s">
        <v>377</v>
      </c>
    </row>
    <row r="4" spans="1:10" ht="15" customHeight="1">
      <c r="A4" s="3" t="s">
        <v>15</v>
      </c>
      <c r="B4" s="4" t="str">
        <f>RIGHT("a19057066",LEN("a19057066")-1)</f>
        <v>19057066</v>
      </c>
      <c r="C4" s="5" t="s">
        <v>379</v>
      </c>
      <c r="D4" s="3" t="s">
        <v>380</v>
      </c>
      <c r="E4" s="5" t="s">
        <v>14</v>
      </c>
      <c r="F4" s="4">
        <f t="shared" si="0"/>
      </c>
      <c r="G4" s="5" t="s">
        <v>375</v>
      </c>
      <c r="H4" s="5" t="s">
        <v>12</v>
      </c>
      <c r="I4" s="5" t="s">
        <v>376</v>
      </c>
      <c r="J4" s="5" t="s">
        <v>377</v>
      </c>
    </row>
    <row r="5" spans="1:10" ht="15" customHeight="1">
      <c r="A5" s="3" t="s">
        <v>17</v>
      </c>
      <c r="B5" s="4" t="str">
        <f>RIGHT("a19057067",LEN("a19057067")-1)</f>
        <v>19057067</v>
      </c>
      <c r="C5" s="5" t="s">
        <v>381</v>
      </c>
      <c r="D5" s="3" t="s">
        <v>382</v>
      </c>
      <c r="E5" s="5" t="s">
        <v>14</v>
      </c>
      <c r="F5" s="4">
        <f t="shared" si="0"/>
      </c>
      <c r="G5" s="5" t="s">
        <v>375</v>
      </c>
      <c r="H5" s="5" t="s">
        <v>12</v>
      </c>
      <c r="I5" s="5" t="s">
        <v>376</v>
      </c>
      <c r="J5" s="5" t="s">
        <v>377</v>
      </c>
    </row>
    <row r="6" spans="1:10" ht="15" customHeight="1">
      <c r="A6" s="3" t="s">
        <v>18</v>
      </c>
      <c r="B6" s="4" t="str">
        <f>RIGHT("a19057068",LEN("a19057068")-1)</f>
        <v>19057068</v>
      </c>
      <c r="C6" s="5" t="s">
        <v>383</v>
      </c>
      <c r="D6" s="7">
        <v>33033</v>
      </c>
      <c r="E6" s="5" t="s">
        <v>11</v>
      </c>
      <c r="F6" s="4">
        <f t="shared" si="0"/>
      </c>
      <c r="G6" s="5" t="s">
        <v>375</v>
      </c>
      <c r="H6" s="5" t="s">
        <v>12</v>
      </c>
      <c r="I6" s="5" t="s">
        <v>376</v>
      </c>
      <c r="J6" s="5" t="s">
        <v>377</v>
      </c>
    </row>
    <row r="7" spans="1:10" ht="15" customHeight="1">
      <c r="A7" s="3" t="s">
        <v>19</v>
      </c>
      <c r="B7" s="4" t="str">
        <f>RIGHT("a19057202",LEN("a19057202")-1)</f>
        <v>19057202</v>
      </c>
      <c r="C7" s="5" t="s">
        <v>384</v>
      </c>
      <c r="D7" s="3" t="s">
        <v>385</v>
      </c>
      <c r="E7" s="5" t="s">
        <v>14</v>
      </c>
      <c r="F7" s="4">
        <f t="shared" si="0"/>
      </c>
      <c r="G7" s="5" t="s">
        <v>375</v>
      </c>
      <c r="H7" s="5" t="s">
        <v>12</v>
      </c>
      <c r="I7" s="5" t="s">
        <v>386</v>
      </c>
      <c r="J7" s="5" t="s">
        <v>377</v>
      </c>
    </row>
    <row r="8" spans="1:10" ht="15" customHeight="1">
      <c r="A8" s="3" t="s">
        <v>20</v>
      </c>
      <c r="B8" s="4" t="str">
        <f>RIGHT("a19057203",LEN("a19057203")-1)</f>
        <v>19057203</v>
      </c>
      <c r="C8" s="5" t="s">
        <v>387</v>
      </c>
      <c r="D8" s="7">
        <v>33459</v>
      </c>
      <c r="E8" s="5" t="s">
        <v>11</v>
      </c>
      <c r="F8" s="4">
        <f t="shared" si="0"/>
      </c>
      <c r="G8" s="5" t="s">
        <v>375</v>
      </c>
      <c r="H8" s="5" t="s">
        <v>12</v>
      </c>
      <c r="I8" s="5" t="s">
        <v>386</v>
      </c>
      <c r="J8" s="5" t="s">
        <v>377</v>
      </c>
    </row>
    <row r="9" spans="1:10" ht="15" customHeight="1">
      <c r="A9" s="3" t="s">
        <v>21</v>
      </c>
      <c r="B9" s="4" t="str">
        <f>RIGHT("a19057204",LEN("a19057204")-1)</f>
        <v>19057204</v>
      </c>
      <c r="C9" s="5" t="s">
        <v>388</v>
      </c>
      <c r="D9" s="7">
        <v>34831</v>
      </c>
      <c r="E9" s="5" t="s">
        <v>11</v>
      </c>
      <c r="F9" s="4">
        <f t="shared" si="0"/>
      </c>
      <c r="G9" s="5" t="s">
        <v>375</v>
      </c>
      <c r="H9" s="5" t="s">
        <v>12</v>
      </c>
      <c r="I9" s="5" t="s">
        <v>386</v>
      </c>
      <c r="J9" s="5" t="s">
        <v>377</v>
      </c>
    </row>
    <row r="10" spans="1:10" ht="15" customHeight="1">
      <c r="A10" s="3" t="s">
        <v>22</v>
      </c>
      <c r="B10" s="4" t="str">
        <f>RIGHT("a19057205",LEN("a19057205")-1)</f>
        <v>19057205</v>
      </c>
      <c r="C10" s="5" t="s">
        <v>389</v>
      </c>
      <c r="D10" s="3" t="s">
        <v>390</v>
      </c>
      <c r="E10" s="5" t="s">
        <v>11</v>
      </c>
      <c r="F10" s="4">
        <f t="shared" si="0"/>
      </c>
      <c r="G10" s="5" t="s">
        <v>375</v>
      </c>
      <c r="H10" s="5" t="s">
        <v>12</v>
      </c>
      <c r="I10" s="5" t="s">
        <v>386</v>
      </c>
      <c r="J10" s="5" t="s">
        <v>377</v>
      </c>
    </row>
    <row r="11" spans="1:10" ht="15" customHeight="1">
      <c r="A11" s="3" t="s">
        <v>23</v>
      </c>
      <c r="B11" s="4" t="str">
        <f>RIGHT("a19057206",LEN("a19057206")-1)</f>
        <v>19057206</v>
      </c>
      <c r="C11" s="5" t="s">
        <v>391</v>
      </c>
      <c r="D11" s="3" t="s">
        <v>392</v>
      </c>
      <c r="E11" s="5" t="s">
        <v>11</v>
      </c>
      <c r="F11" s="4">
        <f t="shared" si="0"/>
      </c>
      <c r="G11" s="5" t="s">
        <v>375</v>
      </c>
      <c r="H11" s="5" t="s">
        <v>12</v>
      </c>
      <c r="I11" s="5" t="s">
        <v>386</v>
      </c>
      <c r="J11" s="5" t="s">
        <v>377</v>
      </c>
    </row>
    <row r="12" spans="1:10" ht="15" customHeight="1">
      <c r="A12" s="3" t="s">
        <v>25</v>
      </c>
      <c r="B12" s="4" t="str">
        <f>RIGHT("a19057207",LEN("a19057207")-1)</f>
        <v>19057207</v>
      </c>
      <c r="C12" s="5" t="s">
        <v>393</v>
      </c>
      <c r="D12" s="7">
        <v>28806</v>
      </c>
      <c r="E12" s="5" t="s">
        <v>14</v>
      </c>
      <c r="F12" s="4">
        <f t="shared" si="0"/>
      </c>
      <c r="G12" s="5" t="s">
        <v>375</v>
      </c>
      <c r="H12" s="5" t="s">
        <v>12</v>
      </c>
      <c r="I12" s="5" t="s">
        <v>386</v>
      </c>
      <c r="J12" s="5" t="s">
        <v>377</v>
      </c>
    </row>
    <row r="13" spans="1:10" ht="15" customHeight="1">
      <c r="A13" s="3" t="s">
        <v>26</v>
      </c>
      <c r="B13" s="4" t="str">
        <f>RIGHT("a19057001",LEN("a19057001")-1)</f>
        <v>19057001</v>
      </c>
      <c r="C13" s="5" t="s">
        <v>394</v>
      </c>
      <c r="D13" s="7">
        <v>34222</v>
      </c>
      <c r="E13" s="5" t="s">
        <v>11</v>
      </c>
      <c r="F13" s="4">
        <f t="shared" si="0"/>
      </c>
      <c r="G13" s="5" t="s">
        <v>375</v>
      </c>
      <c r="H13" s="5" t="s">
        <v>24</v>
      </c>
      <c r="I13" s="5" t="s">
        <v>395</v>
      </c>
      <c r="J13" s="5" t="s">
        <v>396</v>
      </c>
    </row>
    <row r="14" spans="1:10" ht="15" customHeight="1">
      <c r="A14" s="3" t="s">
        <v>27</v>
      </c>
      <c r="B14" s="4" t="str">
        <f>RIGHT("a19057002",LEN("a19057002")-1)</f>
        <v>19057002</v>
      </c>
      <c r="C14" s="5" t="s">
        <v>397</v>
      </c>
      <c r="D14" s="3" t="s">
        <v>398</v>
      </c>
      <c r="E14" s="5" t="s">
        <v>11</v>
      </c>
      <c r="F14" s="4">
        <f t="shared" si="0"/>
      </c>
      <c r="G14" s="5" t="s">
        <v>375</v>
      </c>
      <c r="H14" s="5" t="s">
        <v>24</v>
      </c>
      <c r="I14" s="5" t="s">
        <v>395</v>
      </c>
      <c r="J14" s="5" t="s">
        <v>396</v>
      </c>
    </row>
    <row r="15" spans="1:10" ht="15" customHeight="1">
      <c r="A15" s="3" t="s">
        <v>28</v>
      </c>
      <c r="B15" s="4" t="str">
        <f>RIGHT("a19057003",LEN("a19057003")-1)</f>
        <v>19057003</v>
      </c>
      <c r="C15" s="5" t="s">
        <v>399</v>
      </c>
      <c r="D15" s="3" t="s">
        <v>400</v>
      </c>
      <c r="E15" s="5" t="s">
        <v>11</v>
      </c>
      <c r="F15" s="4">
        <f t="shared" si="0"/>
      </c>
      <c r="G15" s="5" t="s">
        <v>375</v>
      </c>
      <c r="H15" s="5" t="s">
        <v>24</v>
      </c>
      <c r="I15" s="5" t="s">
        <v>395</v>
      </c>
      <c r="J15" s="5" t="s">
        <v>396</v>
      </c>
    </row>
    <row r="16" spans="1:10" ht="15" customHeight="1">
      <c r="A16" s="3" t="s">
        <v>29</v>
      </c>
      <c r="B16" s="4" t="str">
        <f>RIGHT("a19057005",LEN("a19057005")-1)</f>
        <v>19057005</v>
      </c>
      <c r="C16" s="5" t="s">
        <v>401</v>
      </c>
      <c r="D16" s="7">
        <v>30902</v>
      </c>
      <c r="E16" s="5" t="s">
        <v>11</v>
      </c>
      <c r="F16" s="4">
        <f t="shared" si="0"/>
      </c>
      <c r="G16" s="5" t="s">
        <v>375</v>
      </c>
      <c r="H16" s="5" t="s">
        <v>24</v>
      </c>
      <c r="I16" s="5" t="s">
        <v>395</v>
      </c>
      <c r="J16" s="5" t="s">
        <v>396</v>
      </c>
    </row>
    <row r="17" spans="1:10" ht="15" customHeight="1">
      <c r="A17" s="3" t="s">
        <v>30</v>
      </c>
      <c r="B17" s="4" t="str">
        <f>RIGHT("a19057006",LEN("a19057006")-1)</f>
        <v>19057006</v>
      </c>
      <c r="C17" s="5" t="s">
        <v>98</v>
      </c>
      <c r="D17" s="3" t="s">
        <v>402</v>
      </c>
      <c r="E17" s="5" t="s">
        <v>11</v>
      </c>
      <c r="F17" s="4">
        <f t="shared" si="0"/>
      </c>
      <c r="G17" s="5" t="s">
        <v>375</v>
      </c>
      <c r="H17" s="5" t="s">
        <v>24</v>
      </c>
      <c r="I17" s="5" t="s">
        <v>395</v>
      </c>
      <c r="J17" s="5" t="s">
        <v>396</v>
      </c>
    </row>
    <row r="18" spans="1:10" ht="15" customHeight="1">
      <c r="A18" s="3" t="s">
        <v>31</v>
      </c>
      <c r="B18" s="4" t="str">
        <f>RIGHT("a19057007",LEN("a19057007")-1)</f>
        <v>19057007</v>
      </c>
      <c r="C18" s="5" t="s">
        <v>403</v>
      </c>
      <c r="D18" s="3" t="s">
        <v>404</v>
      </c>
      <c r="E18" s="5" t="s">
        <v>14</v>
      </c>
      <c r="F18" s="4">
        <f t="shared" si="0"/>
      </c>
      <c r="G18" s="5" t="s">
        <v>375</v>
      </c>
      <c r="H18" s="5" t="s">
        <v>24</v>
      </c>
      <c r="I18" s="5" t="s">
        <v>395</v>
      </c>
      <c r="J18" s="5" t="s">
        <v>396</v>
      </c>
    </row>
    <row r="19" spans="1:10" ht="15" customHeight="1">
      <c r="A19" s="3" t="s">
        <v>32</v>
      </c>
      <c r="B19" s="4" t="str">
        <f>RIGHT("a19057008",LEN("a19057008")-1)</f>
        <v>19057008</v>
      </c>
      <c r="C19" s="5" t="s">
        <v>405</v>
      </c>
      <c r="D19" s="7">
        <v>34285</v>
      </c>
      <c r="E19" s="5" t="s">
        <v>11</v>
      </c>
      <c r="F19" s="4">
        <f t="shared" si="0"/>
      </c>
      <c r="G19" s="5" t="s">
        <v>375</v>
      </c>
      <c r="H19" s="5" t="s">
        <v>24</v>
      </c>
      <c r="I19" s="5" t="s">
        <v>395</v>
      </c>
      <c r="J19" s="5" t="s">
        <v>396</v>
      </c>
    </row>
    <row r="20" spans="1:10" ht="15" customHeight="1">
      <c r="A20" s="3" t="s">
        <v>33</v>
      </c>
      <c r="B20" s="4" t="str">
        <f>RIGHT("a19057009",LEN("a19057009")-1)</f>
        <v>19057009</v>
      </c>
      <c r="C20" s="5" t="s">
        <v>406</v>
      </c>
      <c r="D20" s="7">
        <v>34608</v>
      </c>
      <c r="E20" s="5" t="s">
        <v>11</v>
      </c>
      <c r="F20" s="4">
        <f t="shared" si="0"/>
      </c>
      <c r="G20" s="5" t="s">
        <v>375</v>
      </c>
      <c r="H20" s="5" t="s">
        <v>24</v>
      </c>
      <c r="I20" s="5" t="s">
        <v>395</v>
      </c>
      <c r="J20" s="5" t="s">
        <v>396</v>
      </c>
    </row>
    <row r="21" spans="1:10" ht="15" customHeight="1">
      <c r="A21" s="3" t="s">
        <v>34</v>
      </c>
      <c r="B21" s="4" t="str">
        <f>RIGHT("a19057010",LEN("a19057010")-1)</f>
        <v>19057010</v>
      </c>
      <c r="C21" s="5" t="s">
        <v>407</v>
      </c>
      <c r="D21" s="3" t="s">
        <v>408</v>
      </c>
      <c r="E21" s="5" t="s">
        <v>14</v>
      </c>
      <c r="F21" s="4">
        <f t="shared" si="0"/>
      </c>
      <c r="G21" s="5" t="s">
        <v>375</v>
      </c>
      <c r="H21" s="5" t="s">
        <v>24</v>
      </c>
      <c r="I21" s="5" t="s">
        <v>395</v>
      </c>
      <c r="J21" s="5" t="s">
        <v>396</v>
      </c>
    </row>
    <row r="22" spans="1:10" ht="15" customHeight="1">
      <c r="A22" s="3" t="s">
        <v>35</v>
      </c>
      <c r="B22" s="4" t="str">
        <f>RIGHT("a19057011",LEN("a19057011")-1)</f>
        <v>19057011</v>
      </c>
      <c r="C22" s="5" t="s">
        <v>409</v>
      </c>
      <c r="D22" s="3" t="s">
        <v>410</v>
      </c>
      <c r="E22" s="5" t="s">
        <v>11</v>
      </c>
      <c r="F22" s="4">
        <f t="shared" si="0"/>
      </c>
      <c r="G22" s="5" t="s">
        <v>375</v>
      </c>
      <c r="H22" s="5" t="s">
        <v>24</v>
      </c>
      <c r="I22" s="5" t="s">
        <v>395</v>
      </c>
      <c r="J22" s="5" t="s">
        <v>396</v>
      </c>
    </row>
    <row r="23" spans="1:10" ht="15" customHeight="1">
      <c r="A23" s="3" t="s">
        <v>36</v>
      </c>
      <c r="B23" s="4" t="str">
        <f>RIGHT("a19057012",LEN("a19057012")-1)</f>
        <v>19057012</v>
      </c>
      <c r="C23" s="5" t="s">
        <v>411</v>
      </c>
      <c r="D23" s="3" t="s">
        <v>412</v>
      </c>
      <c r="E23" s="5" t="s">
        <v>11</v>
      </c>
      <c r="F23" s="4">
        <f t="shared" si="0"/>
      </c>
      <c r="G23" s="5" t="s">
        <v>375</v>
      </c>
      <c r="H23" s="5" t="s">
        <v>24</v>
      </c>
      <c r="I23" s="5" t="s">
        <v>395</v>
      </c>
      <c r="J23" s="5" t="s">
        <v>396</v>
      </c>
    </row>
    <row r="24" spans="1:10" ht="15" customHeight="1">
      <c r="A24" s="3" t="s">
        <v>37</v>
      </c>
      <c r="B24" s="4" t="str">
        <f>RIGHT("a19057013",LEN("a19057013")-1)</f>
        <v>19057013</v>
      </c>
      <c r="C24" s="5" t="s">
        <v>413</v>
      </c>
      <c r="D24" s="3" t="s">
        <v>414</v>
      </c>
      <c r="E24" s="5" t="s">
        <v>11</v>
      </c>
      <c r="F24" s="4">
        <f t="shared" si="0"/>
      </c>
      <c r="G24" s="5" t="s">
        <v>375</v>
      </c>
      <c r="H24" s="5" t="s">
        <v>24</v>
      </c>
      <c r="I24" s="5" t="s">
        <v>395</v>
      </c>
      <c r="J24" s="5" t="s">
        <v>396</v>
      </c>
    </row>
    <row r="25" spans="1:10" ht="15" customHeight="1">
      <c r="A25" s="3" t="s">
        <v>38</v>
      </c>
      <c r="B25" s="4" t="str">
        <f>RIGHT("a19057014",LEN("a19057014")-1)</f>
        <v>19057014</v>
      </c>
      <c r="C25" s="5" t="s">
        <v>267</v>
      </c>
      <c r="D25" s="7">
        <v>33034</v>
      </c>
      <c r="E25" s="5" t="s">
        <v>11</v>
      </c>
      <c r="F25" s="4">
        <f t="shared" si="0"/>
      </c>
      <c r="G25" s="5" t="s">
        <v>375</v>
      </c>
      <c r="H25" s="5" t="s">
        <v>24</v>
      </c>
      <c r="I25" s="5" t="s">
        <v>395</v>
      </c>
      <c r="J25" s="5" t="s">
        <v>396</v>
      </c>
    </row>
    <row r="26" spans="1:10" ht="15" customHeight="1">
      <c r="A26" s="3" t="s">
        <v>39</v>
      </c>
      <c r="B26" s="4" t="str">
        <f>RIGHT("a19057015",LEN("a19057015")-1)</f>
        <v>19057015</v>
      </c>
      <c r="C26" s="5" t="s">
        <v>415</v>
      </c>
      <c r="D26" s="3" t="s">
        <v>416</v>
      </c>
      <c r="E26" s="5" t="s">
        <v>11</v>
      </c>
      <c r="F26" s="4">
        <f t="shared" si="0"/>
      </c>
      <c r="G26" s="5" t="s">
        <v>375</v>
      </c>
      <c r="H26" s="5" t="s">
        <v>24</v>
      </c>
      <c r="I26" s="5" t="s">
        <v>395</v>
      </c>
      <c r="J26" s="5" t="s">
        <v>396</v>
      </c>
    </row>
    <row r="27" spans="1:10" ht="15" customHeight="1">
      <c r="A27" s="3" t="s">
        <v>40</v>
      </c>
      <c r="B27" s="4" t="str">
        <f>RIGHT("a19057016",LEN("a19057016")-1)</f>
        <v>19057016</v>
      </c>
      <c r="C27" s="5" t="s">
        <v>417</v>
      </c>
      <c r="D27" s="3" t="s">
        <v>418</v>
      </c>
      <c r="E27" s="5" t="s">
        <v>11</v>
      </c>
      <c r="F27" s="4">
        <f t="shared" si="0"/>
      </c>
      <c r="G27" s="5" t="s">
        <v>375</v>
      </c>
      <c r="H27" s="5" t="s">
        <v>24</v>
      </c>
      <c r="I27" s="5" t="s">
        <v>395</v>
      </c>
      <c r="J27" s="5" t="s">
        <v>396</v>
      </c>
    </row>
    <row r="28" spans="1:10" ht="15" customHeight="1">
      <c r="A28" s="3" t="s">
        <v>41</v>
      </c>
      <c r="B28" s="4" t="str">
        <f>RIGHT("a19057017",LEN("a19057017")-1)</f>
        <v>19057017</v>
      </c>
      <c r="C28" s="5" t="s">
        <v>419</v>
      </c>
      <c r="D28" s="7">
        <v>33919</v>
      </c>
      <c r="E28" s="5" t="s">
        <v>14</v>
      </c>
      <c r="F28" s="4">
        <f t="shared" si="0"/>
      </c>
      <c r="G28" s="5" t="s">
        <v>375</v>
      </c>
      <c r="H28" s="5" t="s">
        <v>24</v>
      </c>
      <c r="I28" s="5" t="s">
        <v>395</v>
      </c>
      <c r="J28" s="5" t="s">
        <v>396</v>
      </c>
    </row>
    <row r="29" spans="1:10" ht="15" customHeight="1">
      <c r="A29" s="3" t="s">
        <v>42</v>
      </c>
      <c r="B29" s="4" t="str">
        <f>RIGHT("a19057018",LEN("a19057018")-1)</f>
        <v>19057018</v>
      </c>
      <c r="C29" s="5" t="s">
        <v>420</v>
      </c>
      <c r="D29" s="7">
        <v>33219</v>
      </c>
      <c r="E29" s="5" t="s">
        <v>11</v>
      </c>
      <c r="F29" s="4">
        <f t="shared" si="0"/>
      </c>
      <c r="G29" s="5" t="s">
        <v>375</v>
      </c>
      <c r="H29" s="5" t="s">
        <v>24</v>
      </c>
      <c r="I29" s="5" t="s">
        <v>395</v>
      </c>
      <c r="J29" s="5" t="s">
        <v>396</v>
      </c>
    </row>
    <row r="30" spans="1:10" ht="15" customHeight="1">
      <c r="A30" s="3" t="s">
        <v>43</v>
      </c>
      <c r="B30" s="4" t="str">
        <f>RIGHT("a19057208",LEN("a19057208")-1)</f>
        <v>19057208</v>
      </c>
      <c r="C30" s="5" t="s">
        <v>421</v>
      </c>
      <c r="D30" s="3" t="s">
        <v>422</v>
      </c>
      <c r="E30" s="5" t="s">
        <v>11</v>
      </c>
      <c r="F30" s="4">
        <f t="shared" si="0"/>
      </c>
      <c r="G30" s="5" t="s">
        <v>375</v>
      </c>
      <c r="H30" s="5" t="s">
        <v>24</v>
      </c>
      <c r="I30" s="5" t="s">
        <v>423</v>
      </c>
      <c r="J30" s="5" t="s">
        <v>396</v>
      </c>
    </row>
    <row r="31" spans="1:10" ht="15" customHeight="1">
      <c r="A31" s="3" t="s">
        <v>44</v>
      </c>
      <c r="B31" s="4" t="str">
        <f>RIGHT("a19057209",LEN("a19057209")-1)</f>
        <v>19057209</v>
      </c>
      <c r="C31" s="5" t="s">
        <v>424</v>
      </c>
      <c r="D31" s="3" t="s">
        <v>425</v>
      </c>
      <c r="E31" s="5" t="s">
        <v>14</v>
      </c>
      <c r="F31" s="4">
        <f t="shared" si="0"/>
      </c>
      <c r="G31" s="5" t="s">
        <v>375</v>
      </c>
      <c r="H31" s="5" t="s">
        <v>24</v>
      </c>
      <c r="I31" s="5" t="s">
        <v>423</v>
      </c>
      <c r="J31" s="5" t="s">
        <v>396</v>
      </c>
    </row>
    <row r="32" spans="1:10" ht="15" customHeight="1">
      <c r="A32" s="3" t="s">
        <v>45</v>
      </c>
      <c r="B32" s="4" t="str">
        <f>RIGHT("a19057210",LEN("a19057210")-1)</f>
        <v>19057210</v>
      </c>
      <c r="C32" s="5" t="s">
        <v>426</v>
      </c>
      <c r="D32" s="7">
        <v>35127</v>
      </c>
      <c r="E32" s="5" t="s">
        <v>11</v>
      </c>
      <c r="F32" s="4">
        <f t="shared" si="0"/>
      </c>
      <c r="G32" s="5" t="s">
        <v>375</v>
      </c>
      <c r="H32" s="5" t="s">
        <v>24</v>
      </c>
      <c r="I32" s="5" t="s">
        <v>423</v>
      </c>
      <c r="J32" s="5" t="s">
        <v>396</v>
      </c>
    </row>
    <row r="33" spans="1:10" ht="15" customHeight="1">
      <c r="A33" s="3" t="s">
        <v>46</v>
      </c>
      <c r="B33" s="4" t="str">
        <f>RIGHT("a19057211",LEN("a19057211")-1)</f>
        <v>19057211</v>
      </c>
      <c r="C33" s="5" t="s">
        <v>427</v>
      </c>
      <c r="D33" s="3" t="s">
        <v>428</v>
      </c>
      <c r="E33" s="5" t="s">
        <v>11</v>
      </c>
      <c r="F33" s="4">
        <f t="shared" si="0"/>
      </c>
      <c r="G33" s="5" t="s">
        <v>375</v>
      </c>
      <c r="H33" s="5" t="s">
        <v>24</v>
      </c>
      <c r="I33" s="5" t="s">
        <v>423</v>
      </c>
      <c r="J33" s="5" t="s">
        <v>396</v>
      </c>
    </row>
    <row r="34" spans="1:10" ht="15" customHeight="1">
      <c r="A34" s="3" t="s">
        <v>47</v>
      </c>
      <c r="B34" s="4" t="str">
        <f>RIGHT("a19057212",LEN("a19057212")-1)</f>
        <v>19057212</v>
      </c>
      <c r="C34" s="5" t="s">
        <v>429</v>
      </c>
      <c r="D34" s="3" t="s">
        <v>430</v>
      </c>
      <c r="E34" s="5" t="s">
        <v>11</v>
      </c>
      <c r="F34" s="4">
        <f t="shared" si="0"/>
      </c>
      <c r="G34" s="5" t="s">
        <v>375</v>
      </c>
      <c r="H34" s="5" t="s">
        <v>24</v>
      </c>
      <c r="I34" s="5" t="s">
        <v>423</v>
      </c>
      <c r="J34" s="5" t="s">
        <v>396</v>
      </c>
    </row>
    <row r="35" spans="1:10" ht="15" customHeight="1">
      <c r="A35" s="3" t="s">
        <v>48</v>
      </c>
      <c r="B35" s="4" t="str">
        <f>RIGHT("a19057213",LEN("a19057213")-1)</f>
        <v>19057213</v>
      </c>
      <c r="C35" s="5" t="s">
        <v>431</v>
      </c>
      <c r="D35" s="7">
        <v>31080</v>
      </c>
      <c r="E35" s="5" t="s">
        <v>11</v>
      </c>
      <c r="F35" s="4">
        <f t="shared" si="0"/>
      </c>
      <c r="G35" s="5" t="s">
        <v>375</v>
      </c>
      <c r="H35" s="5" t="s">
        <v>24</v>
      </c>
      <c r="I35" s="5" t="s">
        <v>423</v>
      </c>
      <c r="J35" s="5" t="s">
        <v>396</v>
      </c>
    </row>
    <row r="36" spans="1:10" ht="15" customHeight="1">
      <c r="A36" s="3" t="s">
        <v>51</v>
      </c>
      <c r="B36" s="4" t="str">
        <f>RIGHT("a19057214",LEN("a19057214")-1)</f>
        <v>19057214</v>
      </c>
      <c r="C36" s="5" t="s">
        <v>432</v>
      </c>
      <c r="D36" s="7">
        <v>30353</v>
      </c>
      <c r="E36" s="5" t="s">
        <v>11</v>
      </c>
      <c r="F36" s="4">
        <f t="shared" si="0"/>
      </c>
      <c r="G36" s="5" t="s">
        <v>375</v>
      </c>
      <c r="H36" s="5" t="s">
        <v>24</v>
      </c>
      <c r="I36" s="5" t="s">
        <v>423</v>
      </c>
      <c r="J36" s="5" t="s">
        <v>396</v>
      </c>
    </row>
    <row r="37" spans="1:10" ht="15" customHeight="1">
      <c r="A37" s="3" t="s">
        <v>52</v>
      </c>
      <c r="B37" s="4" t="str">
        <f>RIGHT("a19057215",LEN("a19057215")-1)</f>
        <v>19057215</v>
      </c>
      <c r="C37" s="5" t="s">
        <v>433</v>
      </c>
      <c r="D37" s="3" t="s">
        <v>434</v>
      </c>
      <c r="E37" s="5" t="s">
        <v>11</v>
      </c>
      <c r="F37" s="4">
        <f t="shared" si="0"/>
      </c>
      <c r="G37" s="5" t="s">
        <v>375</v>
      </c>
      <c r="H37" s="5" t="s">
        <v>24</v>
      </c>
      <c r="I37" s="5" t="s">
        <v>423</v>
      </c>
      <c r="J37" s="5" t="s">
        <v>396</v>
      </c>
    </row>
    <row r="38" spans="1:10" ht="15" customHeight="1">
      <c r="A38" s="3" t="s">
        <v>54</v>
      </c>
      <c r="B38" s="4" t="str">
        <f>RIGHT("a19057216",LEN("a19057216")-1)</f>
        <v>19057216</v>
      </c>
      <c r="C38" s="5" t="s">
        <v>435</v>
      </c>
      <c r="D38" s="7">
        <v>27100</v>
      </c>
      <c r="E38" s="5" t="s">
        <v>11</v>
      </c>
      <c r="F38" s="4">
        <f t="shared" si="0"/>
      </c>
      <c r="G38" s="5" t="s">
        <v>375</v>
      </c>
      <c r="H38" s="5" t="s">
        <v>24</v>
      </c>
      <c r="I38" s="5" t="s">
        <v>423</v>
      </c>
      <c r="J38" s="5" t="s">
        <v>396</v>
      </c>
    </row>
    <row r="39" spans="1:10" ht="15" customHeight="1">
      <c r="A39" s="3" t="s">
        <v>57</v>
      </c>
      <c r="B39" s="4" t="str">
        <f>RIGHT("a19057217",LEN("a19057217")-1)</f>
        <v>19057217</v>
      </c>
      <c r="C39" s="5" t="s">
        <v>436</v>
      </c>
      <c r="D39" s="7">
        <v>30198</v>
      </c>
      <c r="E39" s="5" t="s">
        <v>11</v>
      </c>
      <c r="F39" s="4">
        <f t="shared" si="0"/>
      </c>
      <c r="G39" s="5" t="s">
        <v>375</v>
      </c>
      <c r="H39" s="5" t="s">
        <v>24</v>
      </c>
      <c r="I39" s="5" t="s">
        <v>423</v>
      </c>
      <c r="J39" s="5" t="s">
        <v>396</v>
      </c>
    </row>
    <row r="40" spans="1:10" ht="15" customHeight="1">
      <c r="A40" s="3" t="s">
        <v>58</v>
      </c>
      <c r="B40" s="4" t="str">
        <f>RIGHT("a19057219",LEN("a19057219")-1)</f>
        <v>19057219</v>
      </c>
      <c r="C40" s="5" t="s">
        <v>437</v>
      </c>
      <c r="D40" s="3" t="s">
        <v>438</v>
      </c>
      <c r="E40" s="5" t="s">
        <v>14</v>
      </c>
      <c r="F40" s="4">
        <f t="shared" si="0"/>
      </c>
      <c r="G40" s="5" t="s">
        <v>375</v>
      </c>
      <c r="H40" s="5" t="s">
        <v>24</v>
      </c>
      <c r="I40" s="5" t="s">
        <v>423</v>
      </c>
      <c r="J40" s="5" t="s">
        <v>396</v>
      </c>
    </row>
    <row r="41" spans="1:10" ht="15" customHeight="1">
      <c r="A41" s="3" t="s">
        <v>59</v>
      </c>
      <c r="B41" s="4" t="str">
        <f>RIGHT("a19057220",LEN("a19057220")-1)</f>
        <v>19057220</v>
      </c>
      <c r="C41" s="5" t="s">
        <v>71</v>
      </c>
      <c r="D41" s="3" t="s">
        <v>239</v>
      </c>
      <c r="E41" s="5" t="s">
        <v>11</v>
      </c>
      <c r="F41" s="4">
        <f t="shared" si="0"/>
      </c>
      <c r="G41" s="5" t="s">
        <v>375</v>
      </c>
      <c r="H41" s="5" t="s">
        <v>24</v>
      </c>
      <c r="I41" s="5" t="s">
        <v>423</v>
      </c>
      <c r="J41" s="5" t="s">
        <v>396</v>
      </c>
    </row>
    <row r="42" spans="1:10" ht="15" customHeight="1">
      <c r="A42" s="3" t="s">
        <v>60</v>
      </c>
      <c r="B42" s="4" t="str">
        <f>RIGHT("a19057221",LEN("a19057221")-1)</f>
        <v>19057221</v>
      </c>
      <c r="C42" s="5" t="s">
        <v>439</v>
      </c>
      <c r="D42" s="3" t="s">
        <v>440</v>
      </c>
      <c r="E42" s="5" t="s">
        <v>11</v>
      </c>
      <c r="F42" s="4">
        <f t="shared" si="0"/>
      </c>
      <c r="G42" s="5" t="s">
        <v>375</v>
      </c>
      <c r="H42" s="5" t="s">
        <v>24</v>
      </c>
      <c r="I42" s="5" t="s">
        <v>423</v>
      </c>
      <c r="J42" s="5" t="s">
        <v>396</v>
      </c>
    </row>
    <row r="43" spans="1:10" ht="15" customHeight="1">
      <c r="A43" s="3" t="s">
        <v>61</v>
      </c>
      <c r="B43" s="4" t="str">
        <f>RIGHT("a19057222",LEN("a19057222")-1)</f>
        <v>19057222</v>
      </c>
      <c r="C43" s="5" t="s">
        <v>441</v>
      </c>
      <c r="D43" s="3" t="s">
        <v>442</v>
      </c>
      <c r="E43" s="5" t="s">
        <v>11</v>
      </c>
      <c r="F43" s="4">
        <f t="shared" si="0"/>
      </c>
      <c r="G43" s="5" t="s">
        <v>375</v>
      </c>
      <c r="H43" s="5" t="s">
        <v>24</v>
      </c>
      <c r="I43" s="5" t="s">
        <v>423</v>
      </c>
      <c r="J43" s="5" t="s">
        <v>396</v>
      </c>
    </row>
    <row r="44" spans="1:10" ht="15" customHeight="1">
      <c r="A44" s="3" t="s">
        <v>62</v>
      </c>
      <c r="B44" s="4" t="str">
        <f>RIGHT("a19057223",LEN("a19057223")-1)</f>
        <v>19057223</v>
      </c>
      <c r="C44" s="5" t="s">
        <v>443</v>
      </c>
      <c r="D44" s="3" t="s">
        <v>444</v>
      </c>
      <c r="E44" s="5" t="s">
        <v>14</v>
      </c>
      <c r="F44" s="4">
        <f t="shared" si="0"/>
      </c>
      <c r="G44" s="5" t="s">
        <v>375</v>
      </c>
      <c r="H44" s="5" t="s">
        <v>24</v>
      </c>
      <c r="I44" s="5" t="s">
        <v>423</v>
      </c>
      <c r="J44" s="5" t="s">
        <v>396</v>
      </c>
    </row>
    <row r="45" spans="1:10" ht="15" customHeight="1">
      <c r="A45" s="3" t="s">
        <v>63</v>
      </c>
      <c r="B45" s="4" t="str">
        <f>RIGHT("a19057224",LEN("a19057224")-1)</f>
        <v>19057224</v>
      </c>
      <c r="C45" s="5" t="s">
        <v>49</v>
      </c>
      <c r="D45" s="3" t="s">
        <v>50</v>
      </c>
      <c r="E45" s="5" t="s">
        <v>11</v>
      </c>
      <c r="F45" s="4">
        <f t="shared" si="0"/>
      </c>
      <c r="G45" s="5" t="s">
        <v>375</v>
      </c>
      <c r="H45" s="5" t="s">
        <v>24</v>
      </c>
      <c r="I45" s="5" t="s">
        <v>423</v>
      </c>
      <c r="J45" s="5" t="s">
        <v>396</v>
      </c>
    </row>
    <row r="46" spans="1:10" ht="15" customHeight="1">
      <c r="A46" s="3" t="s">
        <v>64</v>
      </c>
      <c r="B46" s="4" t="str">
        <f>RIGHT("a19057225",LEN("a19057225")-1)</f>
        <v>19057225</v>
      </c>
      <c r="C46" s="5" t="s">
        <v>445</v>
      </c>
      <c r="D46" s="7">
        <v>29410</v>
      </c>
      <c r="E46" s="5" t="s">
        <v>11</v>
      </c>
      <c r="F46" s="4">
        <f t="shared" si="0"/>
      </c>
      <c r="G46" s="5" t="s">
        <v>375</v>
      </c>
      <c r="H46" s="5" t="s">
        <v>24</v>
      </c>
      <c r="I46" s="5" t="s">
        <v>423</v>
      </c>
      <c r="J46" s="5" t="s">
        <v>396</v>
      </c>
    </row>
    <row r="47" spans="1:10" ht="15" customHeight="1">
      <c r="A47" s="3" t="s">
        <v>65</v>
      </c>
      <c r="B47" s="4" t="str">
        <f>RIGHT("a19057226",LEN("a19057226")-1)</f>
        <v>19057226</v>
      </c>
      <c r="C47" s="5" t="s">
        <v>446</v>
      </c>
      <c r="D47" s="7">
        <v>32364</v>
      </c>
      <c r="E47" s="5" t="s">
        <v>11</v>
      </c>
      <c r="F47" s="4">
        <f t="shared" si="0"/>
      </c>
      <c r="G47" s="5" t="s">
        <v>375</v>
      </c>
      <c r="H47" s="5" t="s">
        <v>24</v>
      </c>
      <c r="I47" s="5" t="s">
        <v>423</v>
      </c>
      <c r="J47" s="5" t="s">
        <v>396</v>
      </c>
    </row>
    <row r="48" spans="1:10" ht="15" customHeight="1">
      <c r="A48" s="3" t="s">
        <v>66</v>
      </c>
      <c r="B48" s="4" t="str">
        <f>RIGHT("a19057227",LEN("a19057227")-1)</f>
        <v>19057227</v>
      </c>
      <c r="C48" s="5" t="s">
        <v>447</v>
      </c>
      <c r="D48" s="3" t="s">
        <v>212</v>
      </c>
      <c r="E48" s="5" t="s">
        <v>11</v>
      </c>
      <c r="F48" s="4">
        <f t="shared" si="0"/>
      </c>
      <c r="G48" s="5" t="s">
        <v>375</v>
      </c>
      <c r="H48" s="5" t="s">
        <v>24</v>
      </c>
      <c r="I48" s="5" t="s">
        <v>423</v>
      </c>
      <c r="J48" s="5" t="s">
        <v>396</v>
      </c>
    </row>
    <row r="49" spans="1:10" ht="15" customHeight="1">
      <c r="A49" s="3" t="s">
        <v>67</v>
      </c>
      <c r="B49" s="4" t="str">
        <f>RIGHT("a19057228",LEN("a19057228")-1)</f>
        <v>19057228</v>
      </c>
      <c r="C49" s="5" t="s">
        <v>448</v>
      </c>
      <c r="D49" s="7">
        <v>33395</v>
      </c>
      <c r="E49" s="5" t="s">
        <v>11</v>
      </c>
      <c r="F49" s="4">
        <f t="shared" si="0"/>
      </c>
      <c r="G49" s="5" t="s">
        <v>375</v>
      </c>
      <c r="H49" s="5" t="s">
        <v>53</v>
      </c>
      <c r="I49" s="5" t="s">
        <v>449</v>
      </c>
      <c r="J49" s="5" t="s">
        <v>450</v>
      </c>
    </row>
    <row r="50" spans="1:10" ht="15" customHeight="1">
      <c r="A50" s="3" t="s">
        <v>68</v>
      </c>
      <c r="B50" s="4" t="str">
        <f>RIGHT("a19057229",LEN("a19057229")-1)</f>
        <v>19057229</v>
      </c>
      <c r="C50" s="5" t="s">
        <v>196</v>
      </c>
      <c r="D50" s="3" t="s">
        <v>451</v>
      </c>
      <c r="E50" s="5" t="s">
        <v>11</v>
      </c>
      <c r="F50" s="4">
        <f t="shared" si="0"/>
      </c>
      <c r="G50" s="5" t="s">
        <v>375</v>
      </c>
      <c r="H50" s="5" t="s">
        <v>53</v>
      </c>
      <c r="I50" s="5" t="s">
        <v>449</v>
      </c>
      <c r="J50" s="5" t="s">
        <v>450</v>
      </c>
    </row>
    <row r="51" spans="1:10" ht="15" customHeight="1">
      <c r="A51" s="3" t="s">
        <v>69</v>
      </c>
      <c r="B51" s="4" t="str">
        <f>RIGHT("a19057230",LEN("a19057230")-1)</f>
        <v>19057230</v>
      </c>
      <c r="C51" s="5" t="s">
        <v>452</v>
      </c>
      <c r="D51" s="3" t="s">
        <v>453</v>
      </c>
      <c r="E51" s="5" t="s">
        <v>14</v>
      </c>
      <c r="F51" s="4">
        <f t="shared" si="0"/>
      </c>
      <c r="G51" s="5" t="s">
        <v>375</v>
      </c>
      <c r="H51" s="5" t="s">
        <v>53</v>
      </c>
      <c r="I51" s="5" t="s">
        <v>449</v>
      </c>
      <c r="J51" s="5" t="s">
        <v>450</v>
      </c>
    </row>
    <row r="52" spans="1:10" ht="15" customHeight="1">
      <c r="A52" s="3" t="s">
        <v>70</v>
      </c>
      <c r="B52" s="4" t="str">
        <f>RIGHT("a19057231",LEN("a19057231")-1)</f>
        <v>19057231</v>
      </c>
      <c r="C52" s="5" t="s">
        <v>454</v>
      </c>
      <c r="D52" s="7">
        <v>31391</v>
      </c>
      <c r="E52" s="5" t="s">
        <v>11</v>
      </c>
      <c r="F52" s="4">
        <f t="shared" si="0"/>
      </c>
      <c r="G52" s="5" t="s">
        <v>375</v>
      </c>
      <c r="H52" s="5" t="s">
        <v>53</v>
      </c>
      <c r="I52" s="5" t="s">
        <v>449</v>
      </c>
      <c r="J52" s="5" t="s">
        <v>450</v>
      </c>
    </row>
    <row r="53" spans="1:10" ht="15" customHeight="1">
      <c r="A53" s="3" t="s">
        <v>72</v>
      </c>
      <c r="B53" s="4" t="str">
        <f>RIGHT("a19057232",LEN("a19057232")-1)</f>
        <v>19057232</v>
      </c>
      <c r="C53" s="5" t="s">
        <v>455</v>
      </c>
      <c r="D53" s="3" t="s">
        <v>456</v>
      </c>
      <c r="E53" s="5" t="s">
        <v>14</v>
      </c>
      <c r="F53" s="4">
        <f t="shared" si="0"/>
      </c>
      <c r="G53" s="5" t="s">
        <v>375</v>
      </c>
      <c r="H53" s="5" t="s">
        <v>53</v>
      </c>
      <c r="I53" s="5" t="s">
        <v>449</v>
      </c>
      <c r="J53" s="5" t="s">
        <v>450</v>
      </c>
    </row>
    <row r="54" spans="1:10" ht="15" customHeight="1">
      <c r="A54" s="3" t="s">
        <v>73</v>
      </c>
      <c r="B54" s="4" t="str">
        <f>RIGHT("a19057107",LEN("a19057107")-1)</f>
        <v>19057107</v>
      </c>
      <c r="C54" s="5" t="s">
        <v>457</v>
      </c>
      <c r="D54" s="3" t="s">
        <v>458</v>
      </c>
      <c r="E54" s="5" t="s">
        <v>11</v>
      </c>
      <c r="F54" s="4">
        <f t="shared" si="0"/>
      </c>
      <c r="G54" s="5" t="s">
        <v>375</v>
      </c>
      <c r="H54" s="5" t="s">
        <v>56</v>
      </c>
      <c r="I54" s="5" t="s">
        <v>459</v>
      </c>
      <c r="J54" s="5" t="s">
        <v>460</v>
      </c>
    </row>
    <row r="55" spans="1:10" ht="15" customHeight="1">
      <c r="A55" s="3" t="s">
        <v>74</v>
      </c>
      <c r="B55" s="4" t="str">
        <f>RIGHT("a19057108",LEN("a19057108")-1)</f>
        <v>19057108</v>
      </c>
      <c r="C55" s="5" t="s">
        <v>461</v>
      </c>
      <c r="D55" s="3" t="s">
        <v>462</v>
      </c>
      <c r="E55" s="5" t="s">
        <v>14</v>
      </c>
      <c r="F55" s="4">
        <f t="shared" si="0"/>
      </c>
      <c r="G55" s="5" t="s">
        <v>375</v>
      </c>
      <c r="H55" s="5" t="s">
        <v>56</v>
      </c>
      <c r="I55" s="5" t="s">
        <v>459</v>
      </c>
      <c r="J55" s="5" t="s">
        <v>460</v>
      </c>
    </row>
    <row r="56" spans="1:10" ht="15" customHeight="1">
      <c r="A56" s="3" t="s">
        <v>75</v>
      </c>
      <c r="B56" s="4" t="str">
        <f>RIGHT("a19057109",LEN("a19057109")-1)</f>
        <v>19057109</v>
      </c>
      <c r="C56" s="5" t="s">
        <v>211</v>
      </c>
      <c r="D56" s="3" t="s">
        <v>352</v>
      </c>
      <c r="E56" s="5" t="s">
        <v>11</v>
      </c>
      <c r="F56" s="4">
        <f t="shared" si="0"/>
      </c>
      <c r="G56" s="5" t="s">
        <v>375</v>
      </c>
      <c r="H56" s="5" t="s">
        <v>56</v>
      </c>
      <c r="I56" s="5" t="s">
        <v>459</v>
      </c>
      <c r="J56" s="5" t="s">
        <v>460</v>
      </c>
    </row>
    <row r="57" spans="1:10" ht="15" customHeight="1">
      <c r="A57" s="3" t="s">
        <v>78</v>
      </c>
      <c r="B57" s="4" t="str">
        <f>RIGHT("a19057110",LEN("a19057110")-1)</f>
        <v>19057110</v>
      </c>
      <c r="C57" s="5" t="s">
        <v>463</v>
      </c>
      <c r="D57" s="3" t="s">
        <v>464</v>
      </c>
      <c r="E57" s="5" t="s">
        <v>11</v>
      </c>
      <c r="F57" s="4">
        <f t="shared" si="0"/>
      </c>
      <c r="G57" s="5" t="s">
        <v>375</v>
      </c>
      <c r="H57" s="5" t="s">
        <v>56</v>
      </c>
      <c r="I57" s="5" t="s">
        <v>459</v>
      </c>
      <c r="J57" s="5" t="s">
        <v>460</v>
      </c>
    </row>
    <row r="58" spans="1:10" ht="15" customHeight="1">
      <c r="A58" s="3" t="s">
        <v>79</v>
      </c>
      <c r="B58" s="4" t="str">
        <f>RIGHT("a19057111",LEN("a19057111")-1)</f>
        <v>19057111</v>
      </c>
      <c r="C58" s="5" t="s">
        <v>465</v>
      </c>
      <c r="D58" s="3" t="s">
        <v>368</v>
      </c>
      <c r="E58" s="5" t="s">
        <v>11</v>
      </c>
      <c r="F58" s="4">
        <f t="shared" si="0"/>
      </c>
      <c r="G58" s="5" t="s">
        <v>375</v>
      </c>
      <c r="H58" s="5" t="s">
        <v>56</v>
      </c>
      <c r="I58" s="5" t="s">
        <v>459</v>
      </c>
      <c r="J58" s="5" t="s">
        <v>460</v>
      </c>
    </row>
    <row r="59" spans="1:10" ht="15" customHeight="1">
      <c r="A59" s="3" t="s">
        <v>80</v>
      </c>
      <c r="B59" s="4" t="str">
        <f>RIGHT("a19057112",LEN("a19057112")-1)</f>
        <v>19057112</v>
      </c>
      <c r="C59" s="5" t="s">
        <v>466</v>
      </c>
      <c r="D59" s="3" t="s">
        <v>467</v>
      </c>
      <c r="E59" s="5" t="s">
        <v>14</v>
      </c>
      <c r="F59" s="4">
        <f t="shared" si="0"/>
      </c>
      <c r="G59" s="5" t="s">
        <v>375</v>
      </c>
      <c r="H59" s="5" t="s">
        <v>56</v>
      </c>
      <c r="I59" s="5" t="s">
        <v>459</v>
      </c>
      <c r="J59" s="5" t="s">
        <v>460</v>
      </c>
    </row>
    <row r="60" spans="1:10" ht="15" customHeight="1">
      <c r="A60" s="3" t="s">
        <v>82</v>
      </c>
      <c r="B60" s="4" t="str">
        <f>RIGHT("a19057113",LEN("a19057113")-1)</f>
        <v>19057113</v>
      </c>
      <c r="C60" s="5" t="s">
        <v>468</v>
      </c>
      <c r="D60" s="7">
        <v>34434</v>
      </c>
      <c r="E60" s="5" t="s">
        <v>11</v>
      </c>
      <c r="F60" s="4">
        <f t="shared" si="0"/>
      </c>
      <c r="G60" s="5" t="s">
        <v>375</v>
      </c>
      <c r="H60" s="5" t="s">
        <v>56</v>
      </c>
      <c r="I60" s="5" t="s">
        <v>459</v>
      </c>
      <c r="J60" s="5" t="s">
        <v>460</v>
      </c>
    </row>
    <row r="61" spans="1:10" ht="15" customHeight="1">
      <c r="A61" s="3" t="s">
        <v>83</v>
      </c>
      <c r="B61" s="4" t="str">
        <f>RIGHT("a19057114",LEN("a19057114")-1)</f>
        <v>19057114</v>
      </c>
      <c r="C61" s="5" t="s">
        <v>469</v>
      </c>
      <c r="D61" s="3" t="s">
        <v>470</v>
      </c>
      <c r="E61" s="5" t="s">
        <v>14</v>
      </c>
      <c r="F61" s="4">
        <f t="shared" si="0"/>
      </c>
      <c r="G61" s="5" t="s">
        <v>375</v>
      </c>
      <c r="H61" s="5" t="s">
        <v>56</v>
      </c>
      <c r="I61" s="5" t="s">
        <v>459</v>
      </c>
      <c r="J61" s="5" t="s">
        <v>460</v>
      </c>
    </row>
    <row r="62" spans="1:10" ht="15" customHeight="1">
      <c r="A62" s="3" t="s">
        <v>84</v>
      </c>
      <c r="B62" s="4" t="str">
        <f>RIGHT("a19057115",LEN("a19057115")-1)</f>
        <v>19057115</v>
      </c>
      <c r="C62" s="5" t="s">
        <v>471</v>
      </c>
      <c r="D62" s="3" t="s">
        <v>472</v>
      </c>
      <c r="E62" s="5" t="s">
        <v>11</v>
      </c>
      <c r="F62" s="4">
        <f t="shared" si="0"/>
      </c>
      <c r="G62" s="5" t="s">
        <v>375</v>
      </c>
      <c r="H62" s="5" t="s">
        <v>56</v>
      </c>
      <c r="I62" s="5" t="s">
        <v>459</v>
      </c>
      <c r="J62" s="5" t="s">
        <v>460</v>
      </c>
    </row>
    <row r="63" spans="1:10" ht="15" customHeight="1">
      <c r="A63" s="3" t="s">
        <v>85</v>
      </c>
      <c r="B63" s="4" t="str">
        <f>RIGHT("a19057372",LEN("a19057372")-1)</f>
        <v>19057372</v>
      </c>
      <c r="C63" s="5" t="s">
        <v>473</v>
      </c>
      <c r="D63" s="7">
        <v>34763</v>
      </c>
      <c r="E63" s="5" t="s">
        <v>14</v>
      </c>
      <c r="F63" s="4">
        <f t="shared" si="0"/>
      </c>
      <c r="G63" s="5" t="s">
        <v>375</v>
      </c>
      <c r="H63" s="5" t="s">
        <v>56</v>
      </c>
      <c r="I63" s="5" t="s">
        <v>474</v>
      </c>
      <c r="J63" s="5" t="s">
        <v>460</v>
      </c>
    </row>
    <row r="64" spans="1:10" ht="15" customHeight="1">
      <c r="A64" s="3" t="s">
        <v>86</v>
      </c>
      <c r="B64" s="4" t="str">
        <f>RIGHT("a19057233",LEN("a19057233")-1)</f>
        <v>19057233</v>
      </c>
      <c r="C64" s="5" t="s">
        <v>475</v>
      </c>
      <c r="D64" s="7">
        <v>35100</v>
      </c>
      <c r="E64" s="5" t="s">
        <v>11</v>
      </c>
      <c r="F64" s="4">
        <f t="shared" si="0"/>
      </c>
      <c r="G64" s="5" t="s">
        <v>375</v>
      </c>
      <c r="H64" s="5" t="s">
        <v>56</v>
      </c>
      <c r="I64" s="5" t="s">
        <v>474</v>
      </c>
      <c r="J64" s="5" t="s">
        <v>460</v>
      </c>
    </row>
    <row r="65" spans="1:10" ht="15" customHeight="1">
      <c r="A65" s="3" t="s">
        <v>87</v>
      </c>
      <c r="B65" s="4" t="str">
        <f>RIGHT("a19057234",LEN("a19057234")-1)</f>
        <v>19057234</v>
      </c>
      <c r="C65" s="5" t="s">
        <v>476</v>
      </c>
      <c r="D65" s="3" t="s">
        <v>477</v>
      </c>
      <c r="E65" s="5" t="s">
        <v>11</v>
      </c>
      <c r="F65" s="4">
        <f t="shared" si="0"/>
      </c>
      <c r="G65" s="5" t="s">
        <v>375</v>
      </c>
      <c r="H65" s="5" t="s">
        <v>56</v>
      </c>
      <c r="I65" s="5" t="s">
        <v>474</v>
      </c>
      <c r="J65" s="5" t="s">
        <v>460</v>
      </c>
    </row>
    <row r="66" spans="1:10" ht="15" customHeight="1">
      <c r="A66" s="3" t="s">
        <v>88</v>
      </c>
      <c r="B66" s="4" t="str">
        <f>RIGHT("a19057236",LEN("a19057236")-1)</f>
        <v>19057236</v>
      </c>
      <c r="C66" s="5" t="s">
        <v>478</v>
      </c>
      <c r="D66" s="3" t="s">
        <v>479</v>
      </c>
      <c r="E66" s="5" t="s">
        <v>14</v>
      </c>
      <c r="F66" s="4">
        <f aca="true" t="shared" si="1" ref="F66:F129">RIGHT("a",LEN("a")-1)</f>
      </c>
      <c r="G66" s="5" t="s">
        <v>375</v>
      </c>
      <c r="H66" s="5" t="s">
        <v>56</v>
      </c>
      <c r="I66" s="5" t="s">
        <v>474</v>
      </c>
      <c r="J66" s="5" t="s">
        <v>460</v>
      </c>
    </row>
    <row r="67" spans="1:10" ht="15" customHeight="1">
      <c r="A67" s="3" t="s">
        <v>89</v>
      </c>
      <c r="B67" s="4" t="str">
        <f>RIGHT("a19057237",LEN("a19057237")-1)</f>
        <v>19057237</v>
      </c>
      <c r="C67" s="5" t="s">
        <v>480</v>
      </c>
      <c r="D67" s="3" t="s">
        <v>481</v>
      </c>
      <c r="E67" s="5" t="s">
        <v>14</v>
      </c>
      <c r="F67" s="4">
        <f t="shared" si="1"/>
      </c>
      <c r="G67" s="5" t="s">
        <v>375</v>
      </c>
      <c r="H67" s="5" t="s">
        <v>56</v>
      </c>
      <c r="I67" s="5" t="s">
        <v>474</v>
      </c>
      <c r="J67" s="5" t="s">
        <v>460</v>
      </c>
    </row>
    <row r="68" spans="1:10" ht="15" customHeight="1">
      <c r="A68" s="3" t="s">
        <v>90</v>
      </c>
      <c r="B68" s="4" t="str">
        <f>RIGHT("a19057238",LEN("a19057238")-1)</f>
        <v>19057238</v>
      </c>
      <c r="C68" s="5" t="s">
        <v>482</v>
      </c>
      <c r="D68" s="3" t="s">
        <v>483</v>
      </c>
      <c r="E68" s="5" t="s">
        <v>11</v>
      </c>
      <c r="F68" s="4">
        <f t="shared" si="1"/>
      </c>
      <c r="G68" s="5" t="s">
        <v>375</v>
      </c>
      <c r="H68" s="5" t="s">
        <v>56</v>
      </c>
      <c r="I68" s="5" t="s">
        <v>474</v>
      </c>
      <c r="J68" s="5" t="s">
        <v>460</v>
      </c>
    </row>
    <row r="69" spans="1:10" ht="15" customHeight="1">
      <c r="A69" s="3" t="s">
        <v>92</v>
      </c>
      <c r="B69" s="4" t="str">
        <f>RIGHT("a19057116",LEN("a19057116")-1)</f>
        <v>19057116</v>
      </c>
      <c r="C69" s="5" t="s">
        <v>484</v>
      </c>
      <c r="D69" s="3" t="s">
        <v>485</v>
      </c>
      <c r="E69" s="5" t="s">
        <v>14</v>
      </c>
      <c r="F69" s="4">
        <f t="shared" si="1"/>
      </c>
      <c r="G69" s="5" t="s">
        <v>375</v>
      </c>
      <c r="H69" s="5" t="s">
        <v>81</v>
      </c>
      <c r="I69" s="5" t="s">
        <v>486</v>
      </c>
      <c r="J69" s="5" t="s">
        <v>487</v>
      </c>
    </row>
    <row r="70" spans="1:10" ht="15" customHeight="1">
      <c r="A70" s="3" t="s">
        <v>93</v>
      </c>
      <c r="B70" s="4" t="str">
        <f>RIGHT("a19057117",LEN("a19057117")-1)</f>
        <v>19057117</v>
      </c>
      <c r="C70" s="5" t="s">
        <v>488</v>
      </c>
      <c r="D70" s="7">
        <v>31383</v>
      </c>
      <c r="E70" s="5" t="s">
        <v>14</v>
      </c>
      <c r="F70" s="4">
        <f t="shared" si="1"/>
      </c>
      <c r="G70" s="5" t="s">
        <v>375</v>
      </c>
      <c r="H70" s="5" t="s">
        <v>81</v>
      </c>
      <c r="I70" s="5" t="s">
        <v>486</v>
      </c>
      <c r="J70" s="5" t="s">
        <v>487</v>
      </c>
    </row>
    <row r="71" spans="1:10" ht="15" customHeight="1">
      <c r="A71" s="3" t="s">
        <v>94</v>
      </c>
      <c r="B71" s="4" t="str">
        <f>RIGHT("a19057118",LEN("a19057118")-1)</f>
        <v>19057118</v>
      </c>
      <c r="C71" s="5" t="s">
        <v>489</v>
      </c>
      <c r="D71" s="3" t="s">
        <v>490</v>
      </c>
      <c r="E71" s="5" t="s">
        <v>11</v>
      </c>
      <c r="F71" s="4">
        <f t="shared" si="1"/>
      </c>
      <c r="G71" s="5" t="s">
        <v>375</v>
      </c>
      <c r="H71" s="5" t="s">
        <v>81</v>
      </c>
      <c r="I71" s="5" t="s">
        <v>486</v>
      </c>
      <c r="J71" s="5" t="s">
        <v>487</v>
      </c>
    </row>
    <row r="72" spans="1:10" ht="15" customHeight="1">
      <c r="A72" s="3" t="s">
        <v>95</v>
      </c>
      <c r="B72" s="4" t="str">
        <f>RIGHT("a19057119",LEN("a19057119")-1)</f>
        <v>19057119</v>
      </c>
      <c r="C72" s="5" t="s">
        <v>491</v>
      </c>
      <c r="D72" s="7">
        <v>30259</v>
      </c>
      <c r="E72" s="5" t="s">
        <v>14</v>
      </c>
      <c r="F72" s="4">
        <f t="shared" si="1"/>
      </c>
      <c r="G72" s="5" t="s">
        <v>375</v>
      </c>
      <c r="H72" s="5" t="s">
        <v>81</v>
      </c>
      <c r="I72" s="5" t="s">
        <v>486</v>
      </c>
      <c r="J72" s="5" t="s">
        <v>487</v>
      </c>
    </row>
    <row r="73" spans="1:10" ht="15" customHeight="1">
      <c r="A73" s="3" t="s">
        <v>96</v>
      </c>
      <c r="B73" s="4" t="str">
        <f>RIGHT("a19057120",LEN("a19057120")-1)</f>
        <v>19057120</v>
      </c>
      <c r="C73" s="5" t="s">
        <v>492</v>
      </c>
      <c r="D73" s="7">
        <v>32998</v>
      </c>
      <c r="E73" s="5" t="s">
        <v>11</v>
      </c>
      <c r="F73" s="4">
        <f t="shared" si="1"/>
      </c>
      <c r="G73" s="5" t="s">
        <v>375</v>
      </c>
      <c r="H73" s="5" t="s">
        <v>81</v>
      </c>
      <c r="I73" s="5" t="s">
        <v>486</v>
      </c>
      <c r="J73" s="5" t="s">
        <v>487</v>
      </c>
    </row>
    <row r="74" spans="1:10" ht="15" customHeight="1">
      <c r="A74" s="3" t="s">
        <v>97</v>
      </c>
      <c r="B74" s="4" t="str">
        <f>RIGHT("a19057121",LEN("a19057121")-1)</f>
        <v>19057121</v>
      </c>
      <c r="C74" s="5" t="s">
        <v>493</v>
      </c>
      <c r="D74" s="7">
        <v>31596</v>
      </c>
      <c r="E74" s="5" t="s">
        <v>14</v>
      </c>
      <c r="F74" s="4">
        <f t="shared" si="1"/>
      </c>
      <c r="G74" s="5" t="s">
        <v>375</v>
      </c>
      <c r="H74" s="5" t="s">
        <v>81</v>
      </c>
      <c r="I74" s="5" t="s">
        <v>486</v>
      </c>
      <c r="J74" s="5" t="s">
        <v>487</v>
      </c>
    </row>
    <row r="75" spans="1:10" ht="15" customHeight="1">
      <c r="A75" s="3" t="s">
        <v>99</v>
      </c>
      <c r="B75" s="4" t="str">
        <f>RIGHT("a19057122",LEN("a19057122")-1)</f>
        <v>19057122</v>
      </c>
      <c r="C75" s="5" t="s">
        <v>494</v>
      </c>
      <c r="D75" s="3" t="s">
        <v>495</v>
      </c>
      <c r="E75" s="5" t="s">
        <v>14</v>
      </c>
      <c r="F75" s="4">
        <f t="shared" si="1"/>
      </c>
      <c r="G75" s="5" t="s">
        <v>375</v>
      </c>
      <c r="H75" s="5" t="s">
        <v>81</v>
      </c>
      <c r="I75" s="5" t="s">
        <v>486</v>
      </c>
      <c r="J75" s="5" t="s">
        <v>487</v>
      </c>
    </row>
    <row r="76" spans="1:10" ht="15" customHeight="1">
      <c r="A76" s="3" t="s">
        <v>100</v>
      </c>
      <c r="B76" s="4" t="str">
        <f>RIGHT("a19057123",LEN("a19057123")-1)</f>
        <v>19057123</v>
      </c>
      <c r="C76" s="5" t="s">
        <v>496</v>
      </c>
      <c r="D76" s="7">
        <v>32790</v>
      </c>
      <c r="E76" s="5" t="s">
        <v>14</v>
      </c>
      <c r="F76" s="4">
        <f t="shared" si="1"/>
      </c>
      <c r="G76" s="5" t="s">
        <v>375</v>
      </c>
      <c r="H76" s="5" t="s">
        <v>81</v>
      </c>
      <c r="I76" s="5" t="s">
        <v>486</v>
      </c>
      <c r="J76" s="5" t="s">
        <v>487</v>
      </c>
    </row>
    <row r="77" spans="1:10" ht="15" customHeight="1">
      <c r="A77" s="3" t="s">
        <v>101</v>
      </c>
      <c r="B77" s="4" t="str">
        <f>RIGHT("a19057124",LEN("a19057124")-1)</f>
        <v>19057124</v>
      </c>
      <c r="C77" s="5" t="s">
        <v>497</v>
      </c>
      <c r="D77" s="3" t="s">
        <v>498</v>
      </c>
      <c r="E77" s="5" t="s">
        <v>11</v>
      </c>
      <c r="F77" s="4">
        <f t="shared" si="1"/>
      </c>
      <c r="G77" s="5" t="s">
        <v>375</v>
      </c>
      <c r="H77" s="5" t="s">
        <v>81</v>
      </c>
      <c r="I77" s="5" t="s">
        <v>486</v>
      </c>
      <c r="J77" s="5" t="s">
        <v>487</v>
      </c>
    </row>
    <row r="78" spans="1:10" ht="15" customHeight="1">
      <c r="A78" s="3" t="s">
        <v>102</v>
      </c>
      <c r="B78" s="4" t="str">
        <f>RIGHT("a19057125",LEN("a19057125")-1)</f>
        <v>19057125</v>
      </c>
      <c r="C78" s="5" t="s">
        <v>499</v>
      </c>
      <c r="D78" s="3" t="s">
        <v>500</v>
      </c>
      <c r="E78" s="5" t="s">
        <v>11</v>
      </c>
      <c r="F78" s="4">
        <f t="shared" si="1"/>
      </c>
      <c r="G78" s="5" t="s">
        <v>375</v>
      </c>
      <c r="H78" s="5" t="s">
        <v>81</v>
      </c>
      <c r="I78" s="5" t="s">
        <v>486</v>
      </c>
      <c r="J78" s="5" t="s">
        <v>487</v>
      </c>
    </row>
    <row r="79" spans="1:10" ht="15" customHeight="1">
      <c r="A79" s="3" t="s">
        <v>103</v>
      </c>
      <c r="B79" s="4" t="str">
        <f>RIGHT("a19057126",LEN("a19057126")-1)</f>
        <v>19057126</v>
      </c>
      <c r="C79" s="5" t="s">
        <v>501</v>
      </c>
      <c r="D79" s="3" t="s">
        <v>502</v>
      </c>
      <c r="E79" s="5" t="s">
        <v>14</v>
      </c>
      <c r="F79" s="4">
        <f t="shared" si="1"/>
      </c>
      <c r="G79" s="5" t="s">
        <v>375</v>
      </c>
      <c r="H79" s="5" t="s">
        <v>81</v>
      </c>
      <c r="I79" s="5" t="s">
        <v>486</v>
      </c>
      <c r="J79" s="5" t="s">
        <v>487</v>
      </c>
    </row>
    <row r="80" spans="1:10" ht="15" customHeight="1">
      <c r="A80" s="3" t="s">
        <v>104</v>
      </c>
      <c r="B80" s="4" t="str">
        <f>RIGHT("a19057127",LEN("a19057127")-1)</f>
        <v>19057127</v>
      </c>
      <c r="C80" s="5" t="s">
        <v>503</v>
      </c>
      <c r="D80" s="3" t="s">
        <v>504</v>
      </c>
      <c r="E80" s="5" t="s">
        <v>14</v>
      </c>
      <c r="F80" s="4">
        <f t="shared" si="1"/>
      </c>
      <c r="G80" s="5" t="s">
        <v>375</v>
      </c>
      <c r="H80" s="5" t="s">
        <v>81</v>
      </c>
      <c r="I80" s="5" t="s">
        <v>486</v>
      </c>
      <c r="J80" s="5" t="s">
        <v>487</v>
      </c>
    </row>
    <row r="81" spans="1:10" ht="15" customHeight="1">
      <c r="A81" s="3" t="s">
        <v>105</v>
      </c>
      <c r="B81" s="4" t="str">
        <f>RIGHT("a19057128",LEN("a19057128")-1)</f>
        <v>19057128</v>
      </c>
      <c r="C81" s="5" t="s">
        <v>505</v>
      </c>
      <c r="D81" s="7">
        <v>31785</v>
      </c>
      <c r="E81" s="5" t="s">
        <v>14</v>
      </c>
      <c r="F81" s="4">
        <f t="shared" si="1"/>
      </c>
      <c r="G81" s="5" t="s">
        <v>375</v>
      </c>
      <c r="H81" s="5" t="s">
        <v>81</v>
      </c>
      <c r="I81" s="5" t="s">
        <v>486</v>
      </c>
      <c r="J81" s="5" t="s">
        <v>487</v>
      </c>
    </row>
    <row r="82" spans="1:10" ht="15" customHeight="1">
      <c r="A82" s="3" t="s">
        <v>106</v>
      </c>
      <c r="B82" s="4" t="str">
        <f>RIGHT("a19057129",LEN("a19057129")-1)</f>
        <v>19057129</v>
      </c>
      <c r="C82" s="5" t="s">
        <v>506</v>
      </c>
      <c r="D82" s="7">
        <v>33888</v>
      </c>
      <c r="E82" s="5" t="s">
        <v>11</v>
      </c>
      <c r="F82" s="4">
        <f t="shared" si="1"/>
      </c>
      <c r="G82" s="5" t="s">
        <v>375</v>
      </c>
      <c r="H82" s="5" t="s">
        <v>81</v>
      </c>
      <c r="I82" s="5" t="s">
        <v>486</v>
      </c>
      <c r="J82" s="5" t="s">
        <v>487</v>
      </c>
    </row>
    <row r="83" spans="1:10" ht="15" customHeight="1">
      <c r="A83" s="3" t="s">
        <v>107</v>
      </c>
      <c r="B83" s="4" t="str">
        <f>RIGHT("a19057130",LEN("a19057130")-1)</f>
        <v>19057130</v>
      </c>
      <c r="C83" s="5" t="s">
        <v>507</v>
      </c>
      <c r="D83" s="3" t="s">
        <v>508</v>
      </c>
      <c r="E83" s="5" t="s">
        <v>14</v>
      </c>
      <c r="F83" s="4">
        <f t="shared" si="1"/>
      </c>
      <c r="G83" s="5" t="s">
        <v>375</v>
      </c>
      <c r="H83" s="5" t="s">
        <v>81</v>
      </c>
      <c r="I83" s="5" t="s">
        <v>486</v>
      </c>
      <c r="J83" s="5" t="s">
        <v>487</v>
      </c>
    </row>
    <row r="84" spans="1:10" ht="15" customHeight="1">
      <c r="A84" s="3" t="s">
        <v>108</v>
      </c>
      <c r="B84" s="4" t="str">
        <f>RIGHT("a19057131",LEN("a19057131")-1)</f>
        <v>19057131</v>
      </c>
      <c r="C84" s="5" t="s">
        <v>509</v>
      </c>
      <c r="D84" s="3" t="s">
        <v>510</v>
      </c>
      <c r="E84" s="5" t="s">
        <v>11</v>
      </c>
      <c r="F84" s="4">
        <f t="shared" si="1"/>
      </c>
      <c r="G84" s="5" t="s">
        <v>375</v>
      </c>
      <c r="H84" s="5" t="s">
        <v>81</v>
      </c>
      <c r="I84" s="5" t="s">
        <v>486</v>
      </c>
      <c r="J84" s="5" t="s">
        <v>487</v>
      </c>
    </row>
    <row r="85" spans="1:10" ht="15" customHeight="1">
      <c r="A85" s="3" t="s">
        <v>109</v>
      </c>
      <c r="B85" s="4" t="str">
        <f>RIGHT("a19057132",LEN("a19057132")-1)</f>
        <v>19057132</v>
      </c>
      <c r="C85" s="5" t="s">
        <v>511</v>
      </c>
      <c r="D85" s="3" t="s">
        <v>512</v>
      </c>
      <c r="E85" s="5" t="s">
        <v>11</v>
      </c>
      <c r="F85" s="4">
        <f t="shared" si="1"/>
      </c>
      <c r="G85" s="5" t="s">
        <v>375</v>
      </c>
      <c r="H85" s="5" t="s">
        <v>81</v>
      </c>
      <c r="I85" s="5" t="s">
        <v>486</v>
      </c>
      <c r="J85" s="5" t="s">
        <v>487</v>
      </c>
    </row>
    <row r="86" spans="1:10" ht="15" customHeight="1">
      <c r="A86" s="3" t="s">
        <v>110</v>
      </c>
      <c r="B86" s="4" t="str">
        <f>RIGHT("a19057133",LEN("a19057133")-1)</f>
        <v>19057133</v>
      </c>
      <c r="C86" s="5" t="s">
        <v>513</v>
      </c>
      <c r="D86" s="3" t="s">
        <v>514</v>
      </c>
      <c r="E86" s="5" t="s">
        <v>11</v>
      </c>
      <c r="F86" s="4">
        <f t="shared" si="1"/>
      </c>
      <c r="G86" s="5" t="s">
        <v>375</v>
      </c>
      <c r="H86" s="5" t="s">
        <v>81</v>
      </c>
      <c r="I86" s="5" t="s">
        <v>486</v>
      </c>
      <c r="J86" s="5" t="s">
        <v>487</v>
      </c>
    </row>
    <row r="87" spans="1:10" ht="15" customHeight="1">
      <c r="A87" s="3" t="s">
        <v>112</v>
      </c>
      <c r="B87" s="4" t="str">
        <f>RIGHT("a19057134",LEN("a19057134")-1)</f>
        <v>19057134</v>
      </c>
      <c r="C87" s="5" t="s">
        <v>515</v>
      </c>
      <c r="D87" s="3" t="s">
        <v>516</v>
      </c>
      <c r="E87" s="5" t="s">
        <v>11</v>
      </c>
      <c r="F87" s="4">
        <f t="shared" si="1"/>
      </c>
      <c r="G87" s="5" t="s">
        <v>375</v>
      </c>
      <c r="H87" s="5" t="s">
        <v>81</v>
      </c>
      <c r="I87" s="5" t="s">
        <v>486</v>
      </c>
      <c r="J87" s="5" t="s">
        <v>487</v>
      </c>
    </row>
    <row r="88" spans="1:10" ht="15" customHeight="1">
      <c r="A88" s="3" t="s">
        <v>113</v>
      </c>
      <c r="B88" s="4" t="str">
        <f>RIGHT("a19057136",LEN("a19057136")-1)</f>
        <v>19057136</v>
      </c>
      <c r="C88" s="5" t="s">
        <v>517</v>
      </c>
      <c r="D88" s="7">
        <v>33520</v>
      </c>
      <c r="E88" s="5" t="s">
        <v>11</v>
      </c>
      <c r="F88" s="4">
        <f t="shared" si="1"/>
      </c>
      <c r="G88" s="5" t="s">
        <v>375</v>
      </c>
      <c r="H88" s="5" t="s">
        <v>81</v>
      </c>
      <c r="I88" s="5" t="s">
        <v>486</v>
      </c>
      <c r="J88" s="5" t="s">
        <v>487</v>
      </c>
    </row>
    <row r="89" spans="1:10" ht="15" customHeight="1">
      <c r="A89" s="3" t="s">
        <v>114</v>
      </c>
      <c r="B89" s="4" t="str">
        <f>RIGHT("a19057137",LEN("a19057137")-1)</f>
        <v>19057137</v>
      </c>
      <c r="C89" s="5" t="s">
        <v>387</v>
      </c>
      <c r="D89" s="3" t="s">
        <v>518</v>
      </c>
      <c r="E89" s="5" t="s">
        <v>11</v>
      </c>
      <c r="F89" s="4">
        <f t="shared" si="1"/>
      </c>
      <c r="G89" s="5" t="s">
        <v>375</v>
      </c>
      <c r="H89" s="5" t="s">
        <v>81</v>
      </c>
      <c r="I89" s="5" t="s">
        <v>486</v>
      </c>
      <c r="J89" s="5" t="s">
        <v>487</v>
      </c>
    </row>
    <row r="90" spans="1:10" ht="15" customHeight="1">
      <c r="A90" s="3" t="s">
        <v>115</v>
      </c>
      <c r="B90" s="4" t="str">
        <f>RIGHT("a19057138",LEN("a19057138")-1)</f>
        <v>19057138</v>
      </c>
      <c r="C90" s="5" t="s">
        <v>519</v>
      </c>
      <c r="D90" s="3" t="s">
        <v>520</v>
      </c>
      <c r="E90" s="5" t="s">
        <v>14</v>
      </c>
      <c r="F90" s="4">
        <f t="shared" si="1"/>
      </c>
      <c r="G90" s="5" t="s">
        <v>375</v>
      </c>
      <c r="H90" s="5" t="s">
        <v>81</v>
      </c>
      <c r="I90" s="5" t="s">
        <v>486</v>
      </c>
      <c r="J90" s="5" t="s">
        <v>487</v>
      </c>
    </row>
    <row r="91" spans="1:10" ht="15" customHeight="1">
      <c r="A91" s="3" t="s">
        <v>116</v>
      </c>
      <c r="B91" s="4" t="str">
        <f>RIGHT("a19057139",LEN("a19057139")-1)</f>
        <v>19057139</v>
      </c>
      <c r="C91" s="5" t="s">
        <v>521</v>
      </c>
      <c r="D91" s="7">
        <v>33122</v>
      </c>
      <c r="E91" s="5" t="s">
        <v>14</v>
      </c>
      <c r="F91" s="4">
        <f t="shared" si="1"/>
      </c>
      <c r="G91" s="5" t="s">
        <v>375</v>
      </c>
      <c r="H91" s="5" t="s">
        <v>81</v>
      </c>
      <c r="I91" s="5" t="s">
        <v>486</v>
      </c>
      <c r="J91" s="5" t="s">
        <v>487</v>
      </c>
    </row>
    <row r="92" spans="1:10" ht="15" customHeight="1">
      <c r="A92" s="3" t="s">
        <v>117</v>
      </c>
      <c r="B92" s="4" t="str">
        <f>RIGHT("a19057140",LEN("a19057140")-1)</f>
        <v>19057140</v>
      </c>
      <c r="C92" s="5" t="s">
        <v>522</v>
      </c>
      <c r="D92" s="3" t="s">
        <v>523</v>
      </c>
      <c r="E92" s="5" t="s">
        <v>14</v>
      </c>
      <c r="F92" s="4">
        <f t="shared" si="1"/>
      </c>
      <c r="G92" s="5" t="s">
        <v>375</v>
      </c>
      <c r="H92" s="5" t="s">
        <v>81</v>
      </c>
      <c r="I92" s="5" t="s">
        <v>486</v>
      </c>
      <c r="J92" s="5" t="s">
        <v>487</v>
      </c>
    </row>
    <row r="93" spans="1:10" ht="15" customHeight="1">
      <c r="A93" s="3" t="s">
        <v>118</v>
      </c>
      <c r="B93" s="4" t="str">
        <f>RIGHT("a19057141",LEN("a19057141")-1)</f>
        <v>19057141</v>
      </c>
      <c r="C93" s="5" t="s">
        <v>524</v>
      </c>
      <c r="D93" s="7">
        <v>29625</v>
      </c>
      <c r="E93" s="5" t="s">
        <v>11</v>
      </c>
      <c r="F93" s="4">
        <f t="shared" si="1"/>
      </c>
      <c r="G93" s="5" t="s">
        <v>375</v>
      </c>
      <c r="H93" s="5" t="s">
        <v>81</v>
      </c>
      <c r="I93" s="5" t="s">
        <v>486</v>
      </c>
      <c r="J93" s="5" t="s">
        <v>487</v>
      </c>
    </row>
    <row r="94" spans="1:10" ht="15" customHeight="1">
      <c r="A94" s="3" t="s">
        <v>119</v>
      </c>
      <c r="B94" s="4" t="str">
        <f>RIGHT("a19057142",LEN("a19057142")-1)</f>
        <v>19057142</v>
      </c>
      <c r="C94" s="5" t="s">
        <v>525</v>
      </c>
      <c r="D94" s="3" t="s">
        <v>526</v>
      </c>
      <c r="E94" s="5" t="s">
        <v>11</v>
      </c>
      <c r="F94" s="4">
        <f t="shared" si="1"/>
      </c>
      <c r="G94" s="5" t="s">
        <v>375</v>
      </c>
      <c r="H94" s="5" t="s">
        <v>81</v>
      </c>
      <c r="I94" s="5" t="s">
        <v>486</v>
      </c>
      <c r="J94" s="5" t="s">
        <v>487</v>
      </c>
    </row>
    <row r="95" spans="1:10" ht="15" customHeight="1">
      <c r="A95" s="3" t="s">
        <v>120</v>
      </c>
      <c r="B95" s="4" t="str">
        <f>RIGHT("a19057143",LEN("a19057143")-1)</f>
        <v>19057143</v>
      </c>
      <c r="C95" s="5" t="s">
        <v>527</v>
      </c>
      <c r="D95" s="3" t="s">
        <v>528</v>
      </c>
      <c r="E95" s="5" t="s">
        <v>11</v>
      </c>
      <c r="F95" s="4">
        <f t="shared" si="1"/>
      </c>
      <c r="G95" s="5" t="s">
        <v>375</v>
      </c>
      <c r="H95" s="5" t="s">
        <v>81</v>
      </c>
      <c r="I95" s="5" t="s">
        <v>486</v>
      </c>
      <c r="J95" s="5" t="s">
        <v>487</v>
      </c>
    </row>
    <row r="96" spans="1:10" ht="15" customHeight="1">
      <c r="A96" s="3" t="s">
        <v>121</v>
      </c>
      <c r="B96" s="4" t="str">
        <f>RIGHT("a19057144",LEN("a19057144")-1)</f>
        <v>19057144</v>
      </c>
      <c r="C96" s="5" t="s">
        <v>529</v>
      </c>
      <c r="D96" s="3" t="s">
        <v>530</v>
      </c>
      <c r="E96" s="5" t="s">
        <v>14</v>
      </c>
      <c r="F96" s="4">
        <f t="shared" si="1"/>
      </c>
      <c r="G96" s="5" t="s">
        <v>375</v>
      </c>
      <c r="H96" s="5" t="s">
        <v>81</v>
      </c>
      <c r="I96" s="5" t="s">
        <v>486</v>
      </c>
      <c r="J96" s="5" t="s">
        <v>487</v>
      </c>
    </row>
    <row r="97" spans="1:10" ht="15" customHeight="1">
      <c r="A97" s="3" t="s">
        <v>122</v>
      </c>
      <c r="B97" s="4" t="str">
        <f>RIGHT("a19057145",LEN("a19057145")-1)</f>
        <v>19057145</v>
      </c>
      <c r="C97" s="5" t="s">
        <v>531</v>
      </c>
      <c r="D97" s="3" t="s">
        <v>532</v>
      </c>
      <c r="E97" s="5" t="s">
        <v>11</v>
      </c>
      <c r="F97" s="4">
        <f t="shared" si="1"/>
      </c>
      <c r="G97" s="5" t="s">
        <v>375</v>
      </c>
      <c r="H97" s="5" t="s">
        <v>81</v>
      </c>
      <c r="I97" s="5" t="s">
        <v>486</v>
      </c>
      <c r="J97" s="5" t="s">
        <v>487</v>
      </c>
    </row>
    <row r="98" spans="1:10" ht="15" customHeight="1">
      <c r="A98" s="3" t="s">
        <v>123</v>
      </c>
      <c r="B98" s="4" t="str">
        <f>RIGHT("a19057146",LEN("a19057146")-1)</f>
        <v>19057146</v>
      </c>
      <c r="C98" s="5" t="s">
        <v>533</v>
      </c>
      <c r="D98" s="7">
        <v>29495</v>
      </c>
      <c r="E98" s="5" t="s">
        <v>14</v>
      </c>
      <c r="F98" s="4">
        <f t="shared" si="1"/>
      </c>
      <c r="G98" s="5" t="s">
        <v>375</v>
      </c>
      <c r="H98" s="5" t="s">
        <v>81</v>
      </c>
      <c r="I98" s="5" t="s">
        <v>486</v>
      </c>
      <c r="J98" s="5" t="s">
        <v>487</v>
      </c>
    </row>
    <row r="99" spans="1:10" ht="15" customHeight="1">
      <c r="A99" s="3" t="s">
        <v>124</v>
      </c>
      <c r="B99" s="4" t="str">
        <f>RIGHT("a19057147",LEN("a19057147")-1)</f>
        <v>19057147</v>
      </c>
      <c r="C99" s="5" t="s">
        <v>534</v>
      </c>
      <c r="D99" s="3" t="s">
        <v>535</v>
      </c>
      <c r="E99" s="5" t="s">
        <v>14</v>
      </c>
      <c r="F99" s="4">
        <f t="shared" si="1"/>
      </c>
      <c r="G99" s="5" t="s">
        <v>375</v>
      </c>
      <c r="H99" s="5" t="s">
        <v>81</v>
      </c>
      <c r="I99" s="5" t="s">
        <v>486</v>
      </c>
      <c r="J99" s="5" t="s">
        <v>487</v>
      </c>
    </row>
    <row r="100" spans="1:10" ht="15" customHeight="1">
      <c r="A100" s="3" t="s">
        <v>126</v>
      </c>
      <c r="B100" s="4" t="str">
        <f>RIGHT("a19057148",LEN("a19057148")-1)</f>
        <v>19057148</v>
      </c>
      <c r="C100" s="5" t="s">
        <v>536</v>
      </c>
      <c r="D100" s="3" t="s">
        <v>537</v>
      </c>
      <c r="E100" s="5" t="s">
        <v>14</v>
      </c>
      <c r="F100" s="4">
        <f t="shared" si="1"/>
      </c>
      <c r="G100" s="5" t="s">
        <v>375</v>
      </c>
      <c r="H100" s="5" t="s">
        <v>81</v>
      </c>
      <c r="I100" s="5" t="s">
        <v>486</v>
      </c>
      <c r="J100" s="5" t="s">
        <v>487</v>
      </c>
    </row>
    <row r="101" spans="1:10" ht="15" customHeight="1">
      <c r="A101" s="3" t="s">
        <v>127</v>
      </c>
      <c r="B101" s="4" t="str">
        <f>RIGHT("a19057149",LEN("a19057149")-1)</f>
        <v>19057149</v>
      </c>
      <c r="C101" s="5" t="s">
        <v>538</v>
      </c>
      <c r="D101" s="7">
        <v>29139</v>
      </c>
      <c r="E101" s="5" t="s">
        <v>14</v>
      </c>
      <c r="F101" s="4">
        <f t="shared" si="1"/>
      </c>
      <c r="G101" s="5" t="s">
        <v>375</v>
      </c>
      <c r="H101" s="5" t="s">
        <v>81</v>
      </c>
      <c r="I101" s="5" t="s">
        <v>486</v>
      </c>
      <c r="J101" s="5" t="s">
        <v>487</v>
      </c>
    </row>
    <row r="102" spans="1:10" ht="15" customHeight="1">
      <c r="A102" s="3" t="s">
        <v>128</v>
      </c>
      <c r="B102" s="4" t="str">
        <f>RIGHT("a19057150",LEN("a19057150")-1)</f>
        <v>19057150</v>
      </c>
      <c r="C102" s="5" t="s">
        <v>539</v>
      </c>
      <c r="D102" s="7">
        <v>30169</v>
      </c>
      <c r="E102" s="5" t="s">
        <v>14</v>
      </c>
      <c r="F102" s="4">
        <f t="shared" si="1"/>
      </c>
      <c r="G102" s="5" t="s">
        <v>375</v>
      </c>
      <c r="H102" s="5" t="s">
        <v>81</v>
      </c>
      <c r="I102" s="5" t="s">
        <v>486</v>
      </c>
      <c r="J102" s="5" t="s">
        <v>487</v>
      </c>
    </row>
    <row r="103" spans="1:10" ht="15" customHeight="1">
      <c r="A103" s="3" t="s">
        <v>129</v>
      </c>
      <c r="B103" s="4" t="str">
        <f>RIGHT("a19057151",LEN("a19057151")-1)</f>
        <v>19057151</v>
      </c>
      <c r="C103" s="5" t="s">
        <v>540</v>
      </c>
      <c r="D103" s="3" t="s">
        <v>541</v>
      </c>
      <c r="E103" s="5" t="s">
        <v>14</v>
      </c>
      <c r="F103" s="4">
        <f t="shared" si="1"/>
      </c>
      <c r="G103" s="5" t="s">
        <v>375</v>
      </c>
      <c r="H103" s="5" t="s">
        <v>81</v>
      </c>
      <c r="I103" s="5" t="s">
        <v>486</v>
      </c>
      <c r="J103" s="5" t="s">
        <v>487</v>
      </c>
    </row>
    <row r="104" spans="1:10" ht="15" customHeight="1">
      <c r="A104" s="3" t="s">
        <v>130</v>
      </c>
      <c r="B104" s="4" t="str">
        <f>RIGHT("a19057152",LEN("a19057152")-1)</f>
        <v>19057152</v>
      </c>
      <c r="C104" s="5" t="s">
        <v>542</v>
      </c>
      <c r="D104" s="3" t="s">
        <v>543</v>
      </c>
      <c r="E104" s="5" t="s">
        <v>11</v>
      </c>
      <c r="F104" s="4">
        <f t="shared" si="1"/>
      </c>
      <c r="G104" s="5" t="s">
        <v>375</v>
      </c>
      <c r="H104" s="5" t="s">
        <v>81</v>
      </c>
      <c r="I104" s="5" t="s">
        <v>486</v>
      </c>
      <c r="J104" s="5" t="s">
        <v>487</v>
      </c>
    </row>
    <row r="105" spans="1:10" ht="15" customHeight="1">
      <c r="A105" s="3" t="s">
        <v>131</v>
      </c>
      <c r="B105" s="4" t="str">
        <f>RIGHT("a19057153",LEN("a19057153")-1)</f>
        <v>19057153</v>
      </c>
      <c r="C105" s="5" t="s">
        <v>544</v>
      </c>
      <c r="D105" s="7">
        <v>31209</v>
      </c>
      <c r="E105" s="5" t="s">
        <v>11</v>
      </c>
      <c r="F105" s="4">
        <f t="shared" si="1"/>
      </c>
      <c r="G105" s="5" t="s">
        <v>375</v>
      </c>
      <c r="H105" s="5" t="s">
        <v>81</v>
      </c>
      <c r="I105" s="5" t="s">
        <v>486</v>
      </c>
      <c r="J105" s="5" t="s">
        <v>487</v>
      </c>
    </row>
    <row r="106" spans="1:10" ht="15" customHeight="1">
      <c r="A106" s="3" t="s">
        <v>132</v>
      </c>
      <c r="B106" s="4" t="str">
        <f>RIGHT("a19057154",LEN("a19057154")-1)</f>
        <v>19057154</v>
      </c>
      <c r="C106" s="5" t="s">
        <v>545</v>
      </c>
      <c r="D106" s="7">
        <v>30318</v>
      </c>
      <c r="E106" s="5" t="s">
        <v>14</v>
      </c>
      <c r="F106" s="4">
        <f t="shared" si="1"/>
      </c>
      <c r="G106" s="5" t="s">
        <v>375</v>
      </c>
      <c r="H106" s="5" t="s">
        <v>81</v>
      </c>
      <c r="I106" s="5" t="s">
        <v>486</v>
      </c>
      <c r="J106" s="5" t="s">
        <v>487</v>
      </c>
    </row>
    <row r="107" spans="1:10" ht="15" customHeight="1">
      <c r="A107" s="3" t="s">
        <v>133</v>
      </c>
      <c r="B107" s="4" t="str">
        <f>RIGHT("a19057155",LEN("a19057155")-1)</f>
        <v>19057155</v>
      </c>
      <c r="C107" s="5" t="s">
        <v>546</v>
      </c>
      <c r="D107" s="7">
        <v>34371</v>
      </c>
      <c r="E107" s="5" t="s">
        <v>11</v>
      </c>
      <c r="F107" s="4">
        <f t="shared" si="1"/>
      </c>
      <c r="G107" s="5" t="s">
        <v>375</v>
      </c>
      <c r="H107" s="5" t="s">
        <v>81</v>
      </c>
      <c r="I107" s="5" t="s">
        <v>486</v>
      </c>
      <c r="J107" s="5" t="s">
        <v>487</v>
      </c>
    </row>
    <row r="108" spans="1:10" ht="15" customHeight="1">
      <c r="A108" s="3" t="s">
        <v>134</v>
      </c>
      <c r="B108" s="4" t="str">
        <f>RIGHT("a19057156",LEN("a19057156")-1)</f>
        <v>19057156</v>
      </c>
      <c r="C108" s="5" t="s">
        <v>547</v>
      </c>
      <c r="D108" s="7">
        <v>33645</v>
      </c>
      <c r="E108" s="5" t="s">
        <v>14</v>
      </c>
      <c r="F108" s="4">
        <f t="shared" si="1"/>
      </c>
      <c r="G108" s="5" t="s">
        <v>375</v>
      </c>
      <c r="H108" s="5" t="s">
        <v>81</v>
      </c>
      <c r="I108" s="5" t="s">
        <v>486</v>
      </c>
      <c r="J108" s="5" t="s">
        <v>487</v>
      </c>
    </row>
    <row r="109" spans="1:10" ht="15" customHeight="1">
      <c r="A109" s="3" t="s">
        <v>135</v>
      </c>
      <c r="B109" s="4" t="str">
        <f>RIGHT("a19057157",LEN("a19057157")-1)</f>
        <v>19057157</v>
      </c>
      <c r="C109" s="5" t="s">
        <v>548</v>
      </c>
      <c r="D109" s="7">
        <v>32577</v>
      </c>
      <c r="E109" s="5" t="s">
        <v>14</v>
      </c>
      <c r="F109" s="4">
        <f t="shared" si="1"/>
      </c>
      <c r="G109" s="5" t="s">
        <v>375</v>
      </c>
      <c r="H109" s="5" t="s">
        <v>81</v>
      </c>
      <c r="I109" s="5" t="s">
        <v>486</v>
      </c>
      <c r="J109" s="5" t="s">
        <v>487</v>
      </c>
    </row>
    <row r="110" spans="1:10" ht="15" customHeight="1">
      <c r="A110" s="3" t="s">
        <v>136</v>
      </c>
      <c r="B110" s="4" t="str">
        <f>RIGHT("a19057158",LEN("a19057158")-1)</f>
        <v>19057158</v>
      </c>
      <c r="C110" s="5" t="s">
        <v>549</v>
      </c>
      <c r="D110" s="3" t="s">
        <v>550</v>
      </c>
      <c r="E110" s="5" t="s">
        <v>14</v>
      </c>
      <c r="F110" s="4">
        <f t="shared" si="1"/>
      </c>
      <c r="G110" s="5" t="s">
        <v>375</v>
      </c>
      <c r="H110" s="5" t="s">
        <v>81</v>
      </c>
      <c r="I110" s="5" t="s">
        <v>486</v>
      </c>
      <c r="J110" s="5" t="s">
        <v>487</v>
      </c>
    </row>
    <row r="111" spans="1:10" ht="15" customHeight="1">
      <c r="A111" s="3" t="s">
        <v>137</v>
      </c>
      <c r="B111" s="4" t="str">
        <f>RIGHT("a19057159",LEN("a19057159")-1)</f>
        <v>19057159</v>
      </c>
      <c r="C111" s="5" t="s">
        <v>551</v>
      </c>
      <c r="D111" s="7">
        <v>32692</v>
      </c>
      <c r="E111" s="5" t="s">
        <v>14</v>
      </c>
      <c r="F111" s="4">
        <f t="shared" si="1"/>
      </c>
      <c r="G111" s="5" t="s">
        <v>375</v>
      </c>
      <c r="H111" s="5" t="s">
        <v>81</v>
      </c>
      <c r="I111" s="5" t="s">
        <v>486</v>
      </c>
      <c r="J111" s="5" t="s">
        <v>487</v>
      </c>
    </row>
    <row r="112" spans="1:10" ht="15" customHeight="1">
      <c r="A112" s="3" t="s">
        <v>138</v>
      </c>
      <c r="B112" s="4" t="str">
        <f>RIGHT("a19057160",LEN("a19057160")-1)</f>
        <v>19057160</v>
      </c>
      <c r="C112" s="5" t="s">
        <v>552</v>
      </c>
      <c r="D112" s="3" t="s">
        <v>553</v>
      </c>
      <c r="E112" s="5" t="s">
        <v>14</v>
      </c>
      <c r="F112" s="4">
        <f t="shared" si="1"/>
      </c>
      <c r="G112" s="5" t="s">
        <v>375</v>
      </c>
      <c r="H112" s="5" t="s">
        <v>81</v>
      </c>
      <c r="I112" s="5" t="s">
        <v>486</v>
      </c>
      <c r="J112" s="5" t="s">
        <v>487</v>
      </c>
    </row>
    <row r="113" spans="1:10" ht="15" customHeight="1">
      <c r="A113" s="3" t="s">
        <v>139</v>
      </c>
      <c r="B113" s="4" t="str">
        <f>RIGHT("a19057161",LEN("a19057161")-1)</f>
        <v>19057161</v>
      </c>
      <c r="C113" s="5" t="s">
        <v>554</v>
      </c>
      <c r="D113" s="3" t="s">
        <v>555</v>
      </c>
      <c r="E113" s="5" t="s">
        <v>14</v>
      </c>
      <c r="F113" s="4">
        <f t="shared" si="1"/>
      </c>
      <c r="G113" s="5" t="s">
        <v>375</v>
      </c>
      <c r="H113" s="5" t="s">
        <v>81</v>
      </c>
      <c r="I113" s="5" t="s">
        <v>486</v>
      </c>
      <c r="J113" s="5" t="s">
        <v>487</v>
      </c>
    </row>
    <row r="114" spans="1:10" ht="15" customHeight="1">
      <c r="A114" s="3" t="s">
        <v>140</v>
      </c>
      <c r="B114" s="4" t="str">
        <f>RIGHT("a19057162",LEN("a19057162")-1)</f>
        <v>19057162</v>
      </c>
      <c r="C114" s="5" t="s">
        <v>556</v>
      </c>
      <c r="D114" s="7">
        <v>34071</v>
      </c>
      <c r="E114" s="5" t="s">
        <v>14</v>
      </c>
      <c r="F114" s="4">
        <f t="shared" si="1"/>
      </c>
      <c r="G114" s="5" t="s">
        <v>375</v>
      </c>
      <c r="H114" s="5" t="s">
        <v>81</v>
      </c>
      <c r="I114" s="5" t="s">
        <v>486</v>
      </c>
      <c r="J114" s="5" t="s">
        <v>487</v>
      </c>
    </row>
    <row r="115" spans="1:10" ht="15" customHeight="1">
      <c r="A115" s="3" t="s">
        <v>141</v>
      </c>
      <c r="B115" s="4" t="str">
        <f>RIGHT("a19057163",LEN("a19057163")-1)</f>
        <v>19057163</v>
      </c>
      <c r="C115" s="5" t="s">
        <v>557</v>
      </c>
      <c r="D115" s="3" t="s">
        <v>558</v>
      </c>
      <c r="E115" s="5" t="s">
        <v>11</v>
      </c>
      <c r="F115" s="4">
        <f t="shared" si="1"/>
      </c>
      <c r="G115" s="5" t="s">
        <v>375</v>
      </c>
      <c r="H115" s="5" t="s">
        <v>81</v>
      </c>
      <c r="I115" s="5" t="s">
        <v>486</v>
      </c>
      <c r="J115" s="5" t="s">
        <v>487</v>
      </c>
    </row>
    <row r="116" spans="1:10" ht="15" customHeight="1">
      <c r="A116" s="3" t="s">
        <v>142</v>
      </c>
      <c r="B116" s="4" t="str">
        <f>RIGHT("a19057239",LEN("a19057239")-1)</f>
        <v>19057239</v>
      </c>
      <c r="C116" s="5" t="s">
        <v>559</v>
      </c>
      <c r="D116" s="3" t="s">
        <v>560</v>
      </c>
      <c r="E116" s="5" t="s">
        <v>14</v>
      </c>
      <c r="F116" s="4">
        <f t="shared" si="1"/>
      </c>
      <c r="G116" s="5" t="s">
        <v>375</v>
      </c>
      <c r="H116" s="5" t="s">
        <v>81</v>
      </c>
      <c r="I116" s="5" t="s">
        <v>561</v>
      </c>
      <c r="J116" s="5" t="s">
        <v>487</v>
      </c>
    </row>
    <row r="117" spans="1:10" ht="15" customHeight="1">
      <c r="A117" s="3" t="s">
        <v>143</v>
      </c>
      <c r="B117" s="4" t="str">
        <f>RIGHT("a19057240",LEN("a19057240")-1)</f>
        <v>19057240</v>
      </c>
      <c r="C117" s="5" t="s">
        <v>562</v>
      </c>
      <c r="D117" s="3" t="s">
        <v>563</v>
      </c>
      <c r="E117" s="5" t="s">
        <v>11</v>
      </c>
      <c r="F117" s="4">
        <f t="shared" si="1"/>
      </c>
      <c r="G117" s="5" t="s">
        <v>375</v>
      </c>
      <c r="H117" s="5" t="s">
        <v>81</v>
      </c>
      <c r="I117" s="5" t="s">
        <v>561</v>
      </c>
      <c r="J117" s="5" t="s">
        <v>487</v>
      </c>
    </row>
    <row r="118" spans="1:10" ht="15" customHeight="1">
      <c r="A118" s="3" t="s">
        <v>144</v>
      </c>
      <c r="B118" s="4" t="str">
        <f>RIGHT("a19057242",LEN("a19057242")-1)</f>
        <v>19057242</v>
      </c>
      <c r="C118" s="5" t="s">
        <v>564</v>
      </c>
      <c r="D118" s="3" t="s">
        <v>565</v>
      </c>
      <c r="E118" s="5" t="s">
        <v>11</v>
      </c>
      <c r="F118" s="4">
        <f t="shared" si="1"/>
      </c>
      <c r="G118" s="5" t="s">
        <v>375</v>
      </c>
      <c r="H118" s="5" t="s">
        <v>81</v>
      </c>
      <c r="I118" s="5" t="s">
        <v>561</v>
      </c>
      <c r="J118" s="5" t="s">
        <v>487</v>
      </c>
    </row>
    <row r="119" spans="1:10" ht="15" customHeight="1">
      <c r="A119" s="3" t="s">
        <v>145</v>
      </c>
      <c r="B119" s="4" t="str">
        <f>RIGHT("a19057243",LEN("a19057243")-1)</f>
        <v>19057243</v>
      </c>
      <c r="C119" s="5" t="s">
        <v>566</v>
      </c>
      <c r="D119" s="7">
        <v>32638</v>
      </c>
      <c r="E119" s="5" t="s">
        <v>11</v>
      </c>
      <c r="F119" s="4">
        <f t="shared" si="1"/>
      </c>
      <c r="G119" s="5" t="s">
        <v>375</v>
      </c>
      <c r="H119" s="5" t="s">
        <v>81</v>
      </c>
      <c r="I119" s="5" t="s">
        <v>561</v>
      </c>
      <c r="J119" s="5" t="s">
        <v>487</v>
      </c>
    </row>
    <row r="120" spans="1:10" ht="15" customHeight="1">
      <c r="A120" s="3" t="s">
        <v>146</v>
      </c>
      <c r="B120" s="4" t="str">
        <f>RIGHT("a19057244",LEN("a19057244")-1)</f>
        <v>19057244</v>
      </c>
      <c r="C120" s="5" t="s">
        <v>567</v>
      </c>
      <c r="D120" s="7">
        <v>29804</v>
      </c>
      <c r="E120" s="5" t="s">
        <v>14</v>
      </c>
      <c r="F120" s="4">
        <f t="shared" si="1"/>
      </c>
      <c r="G120" s="5" t="s">
        <v>375</v>
      </c>
      <c r="H120" s="5" t="s">
        <v>81</v>
      </c>
      <c r="I120" s="5" t="s">
        <v>561</v>
      </c>
      <c r="J120" s="5" t="s">
        <v>487</v>
      </c>
    </row>
    <row r="121" spans="1:10" ht="15" customHeight="1">
      <c r="A121" s="3" t="s">
        <v>147</v>
      </c>
      <c r="B121" s="4" t="str">
        <f>RIGHT("a19057245",LEN("a19057245")-1)</f>
        <v>19057245</v>
      </c>
      <c r="C121" s="5" t="s">
        <v>568</v>
      </c>
      <c r="D121" s="3" t="s">
        <v>569</v>
      </c>
      <c r="E121" s="5" t="s">
        <v>14</v>
      </c>
      <c r="F121" s="4">
        <f t="shared" si="1"/>
      </c>
      <c r="G121" s="5" t="s">
        <v>375</v>
      </c>
      <c r="H121" s="5" t="s">
        <v>81</v>
      </c>
      <c r="I121" s="5" t="s">
        <v>561</v>
      </c>
      <c r="J121" s="5" t="s">
        <v>487</v>
      </c>
    </row>
    <row r="122" spans="1:10" ht="15" customHeight="1">
      <c r="A122" s="3" t="s">
        <v>148</v>
      </c>
      <c r="B122" s="4" t="str">
        <f>RIGHT("a19057246",LEN("a19057246")-1)</f>
        <v>19057246</v>
      </c>
      <c r="C122" s="5" t="s">
        <v>570</v>
      </c>
      <c r="D122" s="3" t="s">
        <v>571</v>
      </c>
      <c r="E122" s="5" t="s">
        <v>14</v>
      </c>
      <c r="F122" s="4">
        <f t="shared" si="1"/>
      </c>
      <c r="G122" s="5" t="s">
        <v>375</v>
      </c>
      <c r="H122" s="5" t="s">
        <v>81</v>
      </c>
      <c r="I122" s="5" t="s">
        <v>561</v>
      </c>
      <c r="J122" s="5" t="s">
        <v>487</v>
      </c>
    </row>
    <row r="123" spans="1:10" ht="15" customHeight="1">
      <c r="A123" s="3" t="s">
        <v>149</v>
      </c>
      <c r="B123" s="4" t="str">
        <f>RIGHT("a19057247",LEN("a19057247")-1)</f>
        <v>19057247</v>
      </c>
      <c r="C123" s="5" t="s">
        <v>572</v>
      </c>
      <c r="D123" s="3" t="s">
        <v>573</v>
      </c>
      <c r="E123" s="5" t="s">
        <v>14</v>
      </c>
      <c r="F123" s="4">
        <f t="shared" si="1"/>
      </c>
      <c r="G123" s="5" t="s">
        <v>375</v>
      </c>
      <c r="H123" s="5" t="s">
        <v>81</v>
      </c>
      <c r="I123" s="5" t="s">
        <v>561</v>
      </c>
      <c r="J123" s="5" t="s">
        <v>487</v>
      </c>
    </row>
    <row r="124" spans="1:10" ht="15" customHeight="1">
      <c r="A124" s="3" t="s">
        <v>150</v>
      </c>
      <c r="B124" s="4" t="str">
        <f>RIGHT("a19057248",LEN("a19057248")-1)</f>
        <v>19057248</v>
      </c>
      <c r="C124" s="5" t="s">
        <v>574</v>
      </c>
      <c r="D124" s="7">
        <v>33673</v>
      </c>
      <c r="E124" s="5" t="s">
        <v>14</v>
      </c>
      <c r="F124" s="4">
        <f t="shared" si="1"/>
      </c>
      <c r="G124" s="5" t="s">
        <v>375</v>
      </c>
      <c r="H124" s="5" t="s">
        <v>81</v>
      </c>
      <c r="I124" s="5" t="s">
        <v>561</v>
      </c>
      <c r="J124" s="5" t="s">
        <v>487</v>
      </c>
    </row>
    <row r="125" spans="1:10" ht="15" customHeight="1">
      <c r="A125" s="3" t="s">
        <v>152</v>
      </c>
      <c r="B125" s="4" t="str">
        <f>RIGHT("a19057249",LEN("a19057249")-1)</f>
        <v>19057249</v>
      </c>
      <c r="C125" s="5" t="s">
        <v>191</v>
      </c>
      <c r="D125" s="7">
        <v>32242</v>
      </c>
      <c r="E125" s="5" t="s">
        <v>11</v>
      </c>
      <c r="F125" s="4">
        <f t="shared" si="1"/>
      </c>
      <c r="G125" s="5" t="s">
        <v>375</v>
      </c>
      <c r="H125" s="5" t="s">
        <v>81</v>
      </c>
      <c r="I125" s="5" t="s">
        <v>561</v>
      </c>
      <c r="J125" s="5" t="s">
        <v>487</v>
      </c>
    </row>
    <row r="126" spans="1:10" ht="15" customHeight="1">
      <c r="A126" s="3" t="s">
        <v>153</v>
      </c>
      <c r="B126" s="4" t="str">
        <f>RIGHT("a19057250",LEN("a19057250")-1)</f>
        <v>19057250</v>
      </c>
      <c r="C126" s="5" t="s">
        <v>575</v>
      </c>
      <c r="D126" s="3" t="s">
        <v>576</v>
      </c>
      <c r="E126" s="5" t="s">
        <v>11</v>
      </c>
      <c r="F126" s="4">
        <f t="shared" si="1"/>
      </c>
      <c r="G126" s="5" t="s">
        <v>375</v>
      </c>
      <c r="H126" s="5" t="s">
        <v>81</v>
      </c>
      <c r="I126" s="5" t="s">
        <v>561</v>
      </c>
      <c r="J126" s="5" t="s">
        <v>487</v>
      </c>
    </row>
    <row r="127" spans="1:10" ht="15" customHeight="1">
      <c r="A127" s="3" t="s">
        <v>154</v>
      </c>
      <c r="B127" s="4" t="str">
        <f>RIGHT("a19057251",LEN("a19057251")-1)</f>
        <v>19057251</v>
      </c>
      <c r="C127" s="5" t="s">
        <v>577</v>
      </c>
      <c r="D127" s="7">
        <v>27733</v>
      </c>
      <c r="E127" s="5" t="s">
        <v>14</v>
      </c>
      <c r="F127" s="4">
        <f t="shared" si="1"/>
      </c>
      <c r="G127" s="5" t="s">
        <v>375</v>
      </c>
      <c r="H127" s="5" t="s">
        <v>81</v>
      </c>
      <c r="I127" s="5" t="s">
        <v>561</v>
      </c>
      <c r="J127" s="5" t="s">
        <v>487</v>
      </c>
    </row>
    <row r="128" spans="1:10" ht="15" customHeight="1">
      <c r="A128" s="3" t="s">
        <v>155</v>
      </c>
      <c r="B128" s="4" t="str">
        <f>RIGHT("a19057252",LEN("a19057252")-1)</f>
        <v>19057252</v>
      </c>
      <c r="C128" s="5" t="s">
        <v>578</v>
      </c>
      <c r="D128" s="3" t="s">
        <v>579</v>
      </c>
      <c r="E128" s="5" t="s">
        <v>14</v>
      </c>
      <c r="F128" s="4">
        <f t="shared" si="1"/>
      </c>
      <c r="G128" s="5" t="s">
        <v>375</v>
      </c>
      <c r="H128" s="5" t="s">
        <v>81</v>
      </c>
      <c r="I128" s="5" t="s">
        <v>561</v>
      </c>
      <c r="J128" s="5" t="s">
        <v>487</v>
      </c>
    </row>
    <row r="129" spans="1:10" ht="15" customHeight="1">
      <c r="A129" s="3" t="s">
        <v>156</v>
      </c>
      <c r="B129" s="4" t="str">
        <f>RIGHT("a19057253",LEN("a19057253")-1)</f>
        <v>19057253</v>
      </c>
      <c r="C129" s="5" t="s">
        <v>580</v>
      </c>
      <c r="D129" s="3" t="s">
        <v>581</v>
      </c>
      <c r="E129" s="5" t="s">
        <v>14</v>
      </c>
      <c r="F129" s="4">
        <f t="shared" si="1"/>
      </c>
      <c r="G129" s="5" t="s">
        <v>375</v>
      </c>
      <c r="H129" s="5" t="s">
        <v>81</v>
      </c>
      <c r="I129" s="5" t="s">
        <v>561</v>
      </c>
      <c r="J129" s="5" t="s">
        <v>487</v>
      </c>
    </row>
    <row r="130" spans="1:10" ht="15" customHeight="1">
      <c r="A130" s="3" t="s">
        <v>157</v>
      </c>
      <c r="B130" s="4" t="str">
        <f>RIGHT("a19057254",LEN("a19057254")-1)</f>
        <v>19057254</v>
      </c>
      <c r="C130" s="5" t="s">
        <v>582</v>
      </c>
      <c r="D130" s="3" t="s">
        <v>583</v>
      </c>
      <c r="E130" s="5" t="s">
        <v>14</v>
      </c>
      <c r="F130" s="4">
        <f aca="true" t="shared" si="2" ref="F130:F193">RIGHT("a",LEN("a")-1)</f>
      </c>
      <c r="G130" s="5" t="s">
        <v>375</v>
      </c>
      <c r="H130" s="5" t="s">
        <v>81</v>
      </c>
      <c r="I130" s="5" t="s">
        <v>561</v>
      </c>
      <c r="J130" s="5" t="s">
        <v>487</v>
      </c>
    </row>
    <row r="131" spans="1:10" ht="15" customHeight="1">
      <c r="A131" s="3" t="s">
        <v>158</v>
      </c>
      <c r="B131" s="4" t="str">
        <f>RIGHT("a19057255",LEN("a19057255")-1)</f>
        <v>19057255</v>
      </c>
      <c r="C131" s="5" t="s">
        <v>584</v>
      </c>
      <c r="D131" s="7">
        <v>34250</v>
      </c>
      <c r="E131" s="5" t="s">
        <v>14</v>
      </c>
      <c r="F131" s="4">
        <f t="shared" si="2"/>
      </c>
      <c r="G131" s="5" t="s">
        <v>375</v>
      </c>
      <c r="H131" s="5" t="s">
        <v>81</v>
      </c>
      <c r="I131" s="5" t="s">
        <v>561</v>
      </c>
      <c r="J131" s="5" t="s">
        <v>487</v>
      </c>
    </row>
    <row r="132" spans="1:10" ht="15" customHeight="1">
      <c r="A132" s="3" t="s">
        <v>159</v>
      </c>
      <c r="B132" s="4" t="str">
        <f>RIGHT("a19057256",LEN("a19057256")-1)</f>
        <v>19057256</v>
      </c>
      <c r="C132" s="5" t="s">
        <v>585</v>
      </c>
      <c r="D132" s="3" t="s">
        <v>586</v>
      </c>
      <c r="E132" s="5" t="s">
        <v>11</v>
      </c>
      <c r="F132" s="4">
        <f t="shared" si="2"/>
      </c>
      <c r="G132" s="5" t="s">
        <v>375</v>
      </c>
      <c r="H132" s="5" t="s">
        <v>81</v>
      </c>
      <c r="I132" s="5" t="s">
        <v>561</v>
      </c>
      <c r="J132" s="5" t="s">
        <v>487</v>
      </c>
    </row>
    <row r="133" spans="1:10" ht="15" customHeight="1">
      <c r="A133" s="3" t="s">
        <v>160</v>
      </c>
      <c r="B133" s="4" t="str">
        <f>RIGHT("a19057257",LEN("a19057257")-1)</f>
        <v>19057257</v>
      </c>
      <c r="C133" s="5" t="s">
        <v>16</v>
      </c>
      <c r="D133" s="3" t="s">
        <v>587</v>
      </c>
      <c r="E133" s="5" t="s">
        <v>11</v>
      </c>
      <c r="F133" s="4">
        <f t="shared" si="2"/>
      </c>
      <c r="G133" s="5" t="s">
        <v>375</v>
      </c>
      <c r="H133" s="5" t="s">
        <v>81</v>
      </c>
      <c r="I133" s="5" t="s">
        <v>561</v>
      </c>
      <c r="J133" s="5" t="s">
        <v>487</v>
      </c>
    </row>
    <row r="134" spans="1:10" ht="15" customHeight="1">
      <c r="A134" s="3" t="s">
        <v>161</v>
      </c>
      <c r="B134" s="4" t="str">
        <f>RIGHT("a19057258",LEN("a19057258")-1)</f>
        <v>19057258</v>
      </c>
      <c r="C134" s="5" t="s">
        <v>588</v>
      </c>
      <c r="D134" s="3" t="s">
        <v>589</v>
      </c>
      <c r="E134" s="5" t="s">
        <v>11</v>
      </c>
      <c r="F134" s="4">
        <f t="shared" si="2"/>
      </c>
      <c r="G134" s="5" t="s">
        <v>375</v>
      </c>
      <c r="H134" s="5" t="s">
        <v>81</v>
      </c>
      <c r="I134" s="5" t="s">
        <v>561</v>
      </c>
      <c r="J134" s="5" t="s">
        <v>487</v>
      </c>
    </row>
    <row r="135" spans="1:10" ht="15" customHeight="1">
      <c r="A135" s="3" t="s">
        <v>162</v>
      </c>
      <c r="B135" s="4" t="str">
        <f>RIGHT("a19057260",LEN("a19057260")-1)</f>
        <v>19057260</v>
      </c>
      <c r="C135" s="5" t="s">
        <v>590</v>
      </c>
      <c r="D135" s="7">
        <v>30536</v>
      </c>
      <c r="E135" s="5" t="s">
        <v>11</v>
      </c>
      <c r="F135" s="4">
        <f t="shared" si="2"/>
      </c>
      <c r="G135" s="5" t="s">
        <v>375</v>
      </c>
      <c r="H135" s="5" t="s">
        <v>81</v>
      </c>
      <c r="I135" s="5" t="s">
        <v>561</v>
      </c>
      <c r="J135" s="5" t="s">
        <v>487</v>
      </c>
    </row>
    <row r="136" spans="1:10" ht="15" customHeight="1">
      <c r="A136" s="3" t="s">
        <v>163</v>
      </c>
      <c r="B136" s="4" t="str">
        <f>RIGHT("a19057261",LEN("a19057261")-1)</f>
        <v>19057261</v>
      </c>
      <c r="C136" s="5" t="s">
        <v>591</v>
      </c>
      <c r="D136" s="3" t="s">
        <v>592</v>
      </c>
      <c r="E136" s="5" t="s">
        <v>14</v>
      </c>
      <c r="F136" s="4">
        <f t="shared" si="2"/>
      </c>
      <c r="G136" s="5" t="s">
        <v>375</v>
      </c>
      <c r="H136" s="5" t="s">
        <v>81</v>
      </c>
      <c r="I136" s="5" t="s">
        <v>561</v>
      </c>
      <c r="J136" s="5" t="s">
        <v>487</v>
      </c>
    </row>
    <row r="137" spans="1:10" ht="15" customHeight="1">
      <c r="A137" s="3" t="s">
        <v>164</v>
      </c>
      <c r="B137" s="4" t="str">
        <f>RIGHT("a19057262",LEN("a19057262")-1)</f>
        <v>19057262</v>
      </c>
      <c r="C137" s="5" t="s">
        <v>593</v>
      </c>
      <c r="D137" s="3" t="s">
        <v>594</v>
      </c>
      <c r="E137" s="5" t="s">
        <v>11</v>
      </c>
      <c r="F137" s="4">
        <f t="shared" si="2"/>
      </c>
      <c r="G137" s="5" t="s">
        <v>375</v>
      </c>
      <c r="H137" s="5" t="s">
        <v>81</v>
      </c>
      <c r="I137" s="5" t="s">
        <v>561</v>
      </c>
      <c r="J137" s="5" t="s">
        <v>487</v>
      </c>
    </row>
    <row r="138" spans="1:10" ht="15" customHeight="1">
      <c r="A138" s="3" t="s">
        <v>165</v>
      </c>
      <c r="B138" s="4" t="str">
        <f>RIGHT("a19057263",LEN("a19057263")-1)</f>
        <v>19057263</v>
      </c>
      <c r="C138" s="5" t="s">
        <v>595</v>
      </c>
      <c r="D138" s="3" t="s">
        <v>596</v>
      </c>
      <c r="E138" s="5" t="s">
        <v>14</v>
      </c>
      <c r="F138" s="4">
        <f t="shared" si="2"/>
      </c>
      <c r="G138" s="5" t="s">
        <v>375</v>
      </c>
      <c r="H138" s="5" t="s">
        <v>81</v>
      </c>
      <c r="I138" s="5" t="s">
        <v>561</v>
      </c>
      <c r="J138" s="5" t="s">
        <v>487</v>
      </c>
    </row>
    <row r="139" spans="1:10" ht="15" customHeight="1">
      <c r="A139" s="3" t="s">
        <v>166</v>
      </c>
      <c r="B139" s="4" t="str">
        <f>RIGHT("a19057264",LEN("a19057264")-1)</f>
        <v>19057264</v>
      </c>
      <c r="C139" s="5" t="s">
        <v>597</v>
      </c>
      <c r="D139" s="7">
        <v>30053</v>
      </c>
      <c r="E139" s="5" t="s">
        <v>14</v>
      </c>
      <c r="F139" s="4">
        <f t="shared" si="2"/>
      </c>
      <c r="G139" s="5" t="s">
        <v>375</v>
      </c>
      <c r="H139" s="5" t="s">
        <v>81</v>
      </c>
      <c r="I139" s="5" t="s">
        <v>561</v>
      </c>
      <c r="J139" s="5" t="s">
        <v>487</v>
      </c>
    </row>
    <row r="140" spans="1:10" ht="15" customHeight="1">
      <c r="A140" s="3" t="s">
        <v>167</v>
      </c>
      <c r="B140" s="4" t="str">
        <f>RIGHT("a19057265",LEN("a19057265")-1)</f>
        <v>19057265</v>
      </c>
      <c r="C140" s="5" t="s">
        <v>598</v>
      </c>
      <c r="D140" s="7">
        <v>29742</v>
      </c>
      <c r="E140" s="5" t="s">
        <v>14</v>
      </c>
      <c r="F140" s="4">
        <f t="shared" si="2"/>
      </c>
      <c r="G140" s="5" t="s">
        <v>375</v>
      </c>
      <c r="H140" s="5" t="s">
        <v>81</v>
      </c>
      <c r="I140" s="5" t="s">
        <v>561</v>
      </c>
      <c r="J140" s="5" t="s">
        <v>487</v>
      </c>
    </row>
    <row r="141" spans="1:10" ht="15" customHeight="1">
      <c r="A141" s="3" t="s">
        <v>168</v>
      </c>
      <c r="B141" s="4" t="str">
        <f>RIGHT("a19057266",LEN("a19057266")-1)</f>
        <v>19057266</v>
      </c>
      <c r="C141" s="5" t="s">
        <v>599</v>
      </c>
      <c r="D141" s="3" t="s">
        <v>600</v>
      </c>
      <c r="E141" s="5" t="s">
        <v>11</v>
      </c>
      <c r="F141" s="4">
        <f t="shared" si="2"/>
      </c>
      <c r="G141" s="5" t="s">
        <v>375</v>
      </c>
      <c r="H141" s="5" t="s">
        <v>81</v>
      </c>
      <c r="I141" s="5" t="s">
        <v>561</v>
      </c>
      <c r="J141" s="5" t="s">
        <v>487</v>
      </c>
    </row>
    <row r="142" spans="1:10" ht="15" customHeight="1">
      <c r="A142" s="3" t="s">
        <v>169</v>
      </c>
      <c r="B142" s="4" t="str">
        <f>RIGHT("a19057267",LEN("a19057267")-1)</f>
        <v>19057267</v>
      </c>
      <c r="C142" s="5" t="s">
        <v>601</v>
      </c>
      <c r="D142" s="7">
        <v>25812</v>
      </c>
      <c r="E142" s="5" t="s">
        <v>14</v>
      </c>
      <c r="F142" s="4">
        <f t="shared" si="2"/>
      </c>
      <c r="G142" s="5" t="s">
        <v>375</v>
      </c>
      <c r="H142" s="5" t="s">
        <v>81</v>
      </c>
      <c r="I142" s="5" t="s">
        <v>561</v>
      </c>
      <c r="J142" s="5" t="s">
        <v>487</v>
      </c>
    </row>
    <row r="143" spans="1:10" ht="15" customHeight="1">
      <c r="A143" s="3" t="s">
        <v>170</v>
      </c>
      <c r="B143" s="4" t="str">
        <f>RIGHT("a19057268",LEN("a19057268")-1)</f>
        <v>19057268</v>
      </c>
      <c r="C143" s="5" t="s">
        <v>602</v>
      </c>
      <c r="D143" s="3" t="s">
        <v>603</v>
      </c>
      <c r="E143" s="5" t="s">
        <v>11</v>
      </c>
      <c r="F143" s="4">
        <f t="shared" si="2"/>
      </c>
      <c r="G143" s="5" t="s">
        <v>375</v>
      </c>
      <c r="H143" s="5" t="s">
        <v>81</v>
      </c>
      <c r="I143" s="5" t="s">
        <v>561</v>
      </c>
      <c r="J143" s="5" t="s">
        <v>487</v>
      </c>
    </row>
    <row r="144" spans="1:10" ht="15" customHeight="1">
      <c r="A144" s="3" t="s">
        <v>171</v>
      </c>
      <c r="B144" s="4" t="str">
        <f>RIGHT("a19057269",LEN("a19057269")-1)</f>
        <v>19057269</v>
      </c>
      <c r="C144" s="5" t="s">
        <v>604</v>
      </c>
      <c r="D144" s="7">
        <v>29135</v>
      </c>
      <c r="E144" s="5" t="s">
        <v>14</v>
      </c>
      <c r="F144" s="4">
        <f t="shared" si="2"/>
      </c>
      <c r="G144" s="5" t="s">
        <v>375</v>
      </c>
      <c r="H144" s="5" t="s">
        <v>81</v>
      </c>
      <c r="I144" s="5" t="s">
        <v>561</v>
      </c>
      <c r="J144" s="5" t="s">
        <v>487</v>
      </c>
    </row>
    <row r="145" spans="1:10" ht="15" customHeight="1">
      <c r="A145" s="3" t="s">
        <v>172</v>
      </c>
      <c r="B145" s="4" t="str">
        <f>RIGHT("a19057270",LEN("a19057270")-1)</f>
        <v>19057270</v>
      </c>
      <c r="C145" s="5" t="s">
        <v>605</v>
      </c>
      <c r="D145" s="7">
        <v>33390</v>
      </c>
      <c r="E145" s="5" t="s">
        <v>14</v>
      </c>
      <c r="F145" s="4">
        <f t="shared" si="2"/>
      </c>
      <c r="G145" s="5" t="s">
        <v>375</v>
      </c>
      <c r="H145" s="5" t="s">
        <v>81</v>
      </c>
      <c r="I145" s="5" t="s">
        <v>561</v>
      </c>
      <c r="J145" s="5" t="s">
        <v>487</v>
      </c>
    </row>
    <row r="146" spans="1:10" ht="15" customHeight="1">
      <c r="A146" s="3" t="s">
        <v>173</v>
      </c>
      <c r="B146" s="4" t="str">
        <f>RIGHT("a19057271",LEN("a19057271")-1)</f>
        <v>19057271</v>
      </c>
      <c r="C146" s="5" t="s">
        <v>606</v>
      </c>
      <c r="D146" s="3" t="s">
        <v>607</v>
      </c>
      <c r="E146" s="5" t="s">
        <v>11</v>
      </c>
      <c r="F146" s="4">
        <f t="shared" si="2"/>
      </c>
      <c r="G146" s="5" t="s">
        <v>375</v>
      </c>
      <c r="H146" s="5" t="s">
        <v>81</v>
      </c>
      <c r="I146" s="5" t="s">
        <v>561</v>
      </c>
      <c r="J146" s="5" t="s">
        <v>487</v>
      </c>
    </row>
    <row r="147" spans="1:10" ht="15" customHeight="1">
      <c r="A147" s="3" t="s">
        <v>174</v>
      </c>
      <c r="B147" s="4" t="str">
        <f>RIGHT("a19057272",LEN("a19057272")-1)</f>
        <v>19057272</v>
      </c>
      <c r="C147" s="5" t="s">
        <v>608</v>
      </c>
      <c r="D147" s="3" t="s">
        <v>609</v>
      </c>
      <c r="E147" s="5" t="s">
        <v>14</v>
      </c>
      <c r="F147" s="4">
        <f t="shared" si="2"/>
      </c>
      <c r="G147" s="5" t="s">
        <v>375</v>
      </c>
      <c r="H147" s="5" t="s">
        <v>81</v>
      </c>
      <c r="I147" s="5" t="s">
        <v>561</v>
      </c>
      <c r="J147" s="5" t="s">
        <v>487</v>
      </c>
    </row>
    <row r="148" spans="1:10" ht="15" customHeight="1">
      <c r="A148" s="3" t="s">
        <v>175</v>
      </c>
      <c r="B148" s="4" t="str">
        <f>RIGHT("a19057273",LEN("a19057273")-1)</f>
        <v>19057273</v>
      </c>
      <c r="C148" s="5" t="s">
        <v>610</v>
      </c>
      <c r="D148" s="7">
        <v>31540</v>
      </c>
      <c r="E148" s="5" t="s">
        <v>14</v>
      </c>
      <c r="F148" s="4">
        <f t="shared" si="2"/>
      </c>
      <c r="G148" s="5" t="s">
        <v>375</v>
      </c>
      <c r="H148" s="5" t="s">
        <v>81</v>
      </c>
      <c r="I148" s="5" t="s">
        <v>561</v>
      </c>
      <c r="J148" s="5" t="s">
        <v>487</v>
      </c>
    </row>
    <row r="149" spans="1:10" ht="15" customHeight="1">
      <c r="A149" s="3" t="s">
        <v>176</v>
      </c>
      <c r="B149" s="4" t="str">
        <f>RIGHT("a19057274",LEN("a19057274")-1)</f>
        <v>19057274</v>
      </c>
      <c r="C149" s="5" t="s">
        <v>611</v>
      </c>
      <c r="D149" s="3" t="s">
        <v>612</v>
      </c>
      <c r="E149" s="5" t="s">
        <v>14</v>
      </c>
      <c r="F149" s="4">
        <f t="shared" si="2"/>
      </c>
      <c r="G149" s="5" t="s">
        <v>375</v>
      </c>
      <c r="H149" s="5" t="s">
        <v>81</v>
      </c>
      <c r="I149" s="5" t="s">
        <v>561</v>
      </c>
      <c r="J149" s="5" t="s">
        <v>487</v>
      </c>
    </row>
    <row r="150" spans="1:10" ht="15" customHeight="1">
      <c r="A150" s="3" t="s">
        <v>177</v>
      </c>
      <c r="B150" s="4" t="str">
        <f>RIGHT("a19057275",LEN("a19057275")-1)</f>
        <v>19057275</v>
      </c>
      <c r="C150" s="5" t="s">
        <v>613</v>
      </c>
      <c r="D150" s="3" t="s">
        <v>614</v>
      </c>
      <c r="E150" s="5" t="s">
        <v>14</v>
      </c>
      <c r="F150" s="4">
        <f t="shared" si="2"/>
      </c>
      <c r="G150" s="5" t="s">
        <v>375</v>
      </c>
      <c r="H150" s="5" t="s">
        <v>81</v>
      </c>
      <c r="I150" s="5" t="s">
        <v>561</v>
      </c>
      <c r="J150" s="5" t="s">
        <v>487</v>
      </c>
    </row>
    <row r="151" spans="1:10" ht="15" customHeight="1">
      <c r="A151" s="3" t="s">
        <v>178</v>
      </c>
      <c r="B151" s="4" t="str">
        <f>RIGHT("a19057276",LEN("a19057276")-1)</f>
        <v>19057276</v>
      </c>
      <c r="C151" s="5" t="s">
        <v>615</v>
      </c>
      <c r="D151" s="3" t="s">
        <v>616</v>
      </c>
      <c r="E151" s="5" t="s">
        <v>14</v>
      </c>
      <c r="F151" s="4">
        <f t="shared" si="2"/>
      </c>
      <c r="G151" s="5" t="s">
        <v>375</v>
      </c>
      <c r="H151" s="5" t="s">
        <v>81</v>
      </c>
      <c r="I151" s="5" t="s">
        <v>561</v>
      </c>
      <c r="J151" s="5" t="s">
        <v>487</v>
      </c>
    </row>
    <row r="152" spans="1:10" ht="15" customHeight="1">
      <c r="A152" s="3" t="s">
        <v>179</v>
      </c>
      <c r="B152" s="4" t="str">
        <f>RIGHT("a19057277",LEN("a19057277")-1)</f>
        <v>19057277</v>
      </c>
      <c r="C152" s="5" t="s">
        <v>617</v>
      </c>
      <c r="D152" s="7">
        <v>30958</v>
      </c>
      <c r="E152" s="5" t="s">
        <v>11</v>
      </c>
      <c r="F152" s="4">
        <f t="shared" si="2"/>
      </c>
      <c r="G152" s="5" t="s">
        <v>375</v>
      </c>
      <c r="H152" s="5" t="s">
        <v>81</v>
      </c>
      <c r="I152" s="5" t="s">
        <v>561</v>
      </c>
      <c r="J152" s="5" t="s">
        <v>487</v>
      </c>
    </row>
    <row r="153" spans="1:10" ht="15" customHeight="1">
      <c r="A153" s="3" t="s">
        <v>180</v>
      </c>
      <c r="B153" s="4" t="str">
        <f>RIGHT("a19057278",LEN("a19057278")-1)</f>
        <v>19057278</v>
      </c>
      <c r="C153" s="5" t="s">
        <v>618</v>
      </c>
      <c r="D153" s="7">
        <v>33428</v>
      </c>
      <c r="E153" s="5" t="s">
        <v>11</v>
      </c>
      <c r="F153" s="4">
        <f t="shared" si="2"/>
      </c>
      <c r="G153" s="5" t="s">
        <v>375</v>
      </c>
      <c r="H153" s="5" t="s">
        <v>81</v>
      </c>
      <c r="I153" s="5" t="s">
        <v>561</v>
      </c>
      <c r="J153" s="5" t="s">
        <v>487</v>
      </c>
    </row>
    <row r="154" spans="1:10" ht="15" customHeight="1">
      <c r="A154" s="3" t="s">
        <v>181</v>
      </c>
      <c r="B154" s="4" t="str">
        <f>RIGHT("a19057279",LEN("a19057279")-1)</f>
        <v>19057279</v>
      </c>
      <c r="C154" s="5" t="s">
        <v>619</v>
      </c>
      <c r="D154" s="7">
        <v>31117</v>
      </c>
      <c r="E154" s="5" t="s">
        <v>11</v>
      </c>
      <c r="F154" s="4">
        <f t="shared" si="2"/>
      </c>
      <c r="G154" s="5" t="s">
        <v>375</v>
      </c>
      <c r="H154" s="5" t="s">
        <v>81</v>
      </c>
      <c r="I154" s="5" t="s">
        <v>561</v>
      </c>
      <c r="J154" s="5" t="s">
        <v>487</v>
      </c>
    </row>
    <row r="155" spans="1:10" ht="15" customHeight="1">
      <c r="A155" s="3" t="s">
        <v>182</v>
      </c>
      <c r="B155" s="4" t="str">
        <f>RIGHT("a19057280",LEN("a19057280")-1)</f>
        <v>19057280</v>
      </c>
      <c r="C155" s="5" t="s">
        <v>620</v>
      </c>
      <c r="D155" s="3" t="s">
        <v>621</v>
      </c>
      <c r="E155" s="5" t="s">
        <v>14</v>
      </c>
      <c r="F155" s="4">
        <f t="shared" si="2"/>
      </c>
      <c r="G155" s="5" t="s">
        <v>375</v>
      </c>
      <c r="H155" s="5" t="s">
        <v>81</v>
      </c>
      <c r="I155" s="5" t="s">
        <v>561</v>
      </c>
      <c r="J155" s="5" t="s">
        <v>487</v>
      </c>
    </row>
    <row r="156" spans="1:10" ht="15" customHeight="1">
      <c r="A156" s="3" t="s">
        <v>183</v>
      </c>
      <c r="B156" s="4" t="str">
        <f>RIGHT("a19057281",LEN("a19057281")-1)</f>
        <v>19057281</v>
      </c>
      <c r="C156" s="5" t="s">
        <v>622</v>
      </c>
      <c r="D156" s="7">
        <v>26341</v>
      </c>
      <c r="E156" s="5" t="s">
        <v>14</v>
      </c>
      <c r="F156" s="4">
        <f t="shared" si="2"/>
      </c>
      <c r="G156" s="5" t="s">
        <v>375</v>
      </c>
      <c r="H156" s="5" t="s">
        <v>81</v>
      </c>
      <c r="I156" s="5" t="s">
        <v>561</v>
      </c>
      <c r="J156" s="5" t="s">
        <v>487</v>
      </c>
    </row>
    <row r="157" spans="1:10" ht="15" customHeight="1">
      <c r="A157" s="3" t="s">
        <v>184</v>
      </c>
      <c r="B157" s="4" t="str">
        <f>RIGHT("a19057282",LEN("a19057282")-1)</f>
        <v>19057282</v>
      </c>
      <c r="C157" s="5" t="s">
        <v>623</v>
      </c>
      <c r="D157" s="3" t="s">
        <v>624</v>
      </c>
      <c r="E157" s="5" t="s">
        <v>11</v>
      </c>
      <c r="F157" s="4">
        <f t="shared" si="2"/>
      </c>
      <c r="G157" s="5" t="s">
        <v>375</v>
      </c>
      <c r="H157" s="5" t="s">
        <v>81</v>
      </c>
      <c r="I157" s="5" t="s">
        <v>561</v>
      </c>
      <c r="J157" s="5" t="s">
        <v>487</v>
      </c>
    </row>
    <row r="158" spans="1:10" ht="15" customHeight="1">
      <c r="A158" s="3" t="s">
        <v>185</v>
      </c>
      <c r="B158" s="4" t="str">
        <f>RIGHT("a19057283",LEN("a19057283")-1)</f>
        <v>19057283</v>
      </c>
      <c r="C158" s="5" t="s">
        <v>625</v>
      </c>
      <c r="D158" s="3" t="s">
        <v>626</v>
      </c>
      <c r="E158" s="5" t="s">
        <v>11</v>
      </c>
      <c r="F158" s="4">
        <f t="shared" si="2"/>
      </c>
      <c r="G158" s="5" t="s">
        <v>375</v>
      </c>
      <c r="H158" s="5" t="s">
        <v>81</v>
      </c>
      <c r="I158" s="5" t="s">
        <v>561</v>
      </c>
      <c r="J158" s="5" t="s">
        <v>487</v>
      </c>
    </row>
    <row r="159" spans="1:10" ht="15" customHeight="1">
      <c r="A159" s="3" t="s">
        <v>186</v>
      </c>
      <c r="B159" s="4" t="str">
        <f>RIGHT("a19057069",LEN("a19057069")-1)</f>
        <v>19057069</v>
      </c>
      <c r="C159" s="5" t="s">
        <v>627</v>
      </c>
      <c r="D159" s="3" t="s">
        <v>628</v>
      </c>
      <c r="E159" s="5" t="s">
        <v>14</v>
      </c>
      <c r="F159" s="4">
        <f t="shared" si="2"/>
      </c>
      <c r="G159" s="5" t="s">
        <v>375</v>
      </c>
      <c r="H159" s="5" t="s">
        <v>245</v>
      </c>
      <c r="I159" s="5" t="s">
        <v>629</v>
      </c>
      <c r="J159" s="5" t="s">
        <v>630</v>
      </c>
    </row>
    <row r="160" spans="1:10" ht="15" customHeight="1">
      <c r="A160" s="3" t="s">
        <v>187</v>
      </c>
      <c r="B160" s="4" t="str">
        <f>RIGHT("a19057070",LEN("a19057070")-1)</f>
        <v>19057070</v>
      </c>
      <c r="C160" s="5" t="s">
        <v>631</v>
      </c>
      <c r="D160" s="3" t="s">
        <v>632</v>
      </c>
      <c r="E160" s="5" t="s">
        <v>14</v>
      </c>
      <c r="F160" s="4">
        <f t="shared" si="2"/>
      </c>
      <c r="G160" s="5" t="s">
        <v>375</v>
      </c>
      <c r="H160" s="5" t="s">
        <v>245</v>
      </c>
      <c r="I160" s="5" t="s">
        <v>629</v>
      </c>
      <c r="J160" s="5" t="s">
        <v>630</v>
      </c>
    </row>
    <row r="161" spans="1:10" ht="15" customHeight="1">
      <c r="A161" s="3" t="s">
        <v>188</v>
      </c>
      <c r="B161" s="4" t="str">
        <f>RIGHT("a19057071",LEN("a19057071")-1)</f>
        <v>19057071</v>
      </c>
      <c r="C161" s="5" t="s">
        <v>369</v>
      </c>
      <c r="D161" s="3" t="s">
        <v>633</v>
      </c>
      <c r="E161" s="5" t="s">
        <v>14</v>
      </c>
      <c r="F161" s="4">
        <f t="shared" si="2"/>
      </c>
      <c r="G161" s="5" t="s">
        <v>375</v>
      </c>
      <c r="H161" s="5" t="s">
        <v>245</v>
      </c>
      <c r="I161" s="5" t="s">
        <v>629</v>
      </c>
      <c r="J161" s="5" t="s">
        <v>630</v>
      </c>
    </row>
    <row r="162" spans="1:10" ht="15" customHeight="1">
      <c r="A162" s="3" t="s">
        <v>189</v>
      </c>
      <c r="B162" s="4" t="str">
        <f>RIGHT("a19057072",LEN("a19057072")-1)</f>
        <v>19057072</v>
      </c>
      <c r="C162" s="5" t="s">
        <v>634</v>
      </c>
      <c r="D162" s="7">
        <v>34460</v>
      </c>
      <c r="E162" s="5" t="s">
        <v>11</v>
      </c>
      <c r="F162" s="4">
        <f t="shared" si="2"/>
      </c>
      <c r="G162" s="5" t="s">
        <v>375</v>
      </c>
      <c r="H162" s="5" t="s">
        <v>245</v>
      </c>
      <c r="I162" s="5" t="s">
        <v>629</v>
      </c>
      <c r="J162" s="5" t="s">
        <v>630</v>
      </c>
    </row>
    <row r="163" spans="1:10" ht="15" customHeight="1">
      <c r="A163" s="3" t="s">
        <v>190</v>
      </c>
      <c r="B163" s="4" t="str">
        <f>RIGHT("a19057073",LEN("a19057073")-1)</f>
        <v>19057073</v>
      </c>
      <c r="C163" s="5" t="s">
        <v>635</v>
      </c>
      <c r="D163" s="3" t="s">
        <v>636</v>
      </c>
      <c r="E163" s="5" t="s">
        <v>11</v>
      </c>
      <c r="F163" s="4">
        <f t="shared" si="2"/>
      </c>
      <c r="G163" s="5" t="s">
        <v>375</v>
      </c>
      <c r="H163" s="5" t="s">
        <v>245</v>
      </c>
      <c r="I163" s="5" t="s">
        <v>629</v>
      </c>
      <c r="J163" s="5" t="s">
        <v>630</v>
      </c>
    </row>
    <row r="164" spans="1:10" ht="15" customHeight="1">
      <c r="A164" s="3" t="s">
        <v>192</v>
      </c>
      <c r="B164" s="4" t="str">
        <f>RIGHT("a19057074",LEN("a19057074")-1)</f>
        <v>19057074</v>
      </c>
      <c r="C164" s="5" t="s">
        <v>76</v>
      </c>
      <c r="D164" s="7">
        <v>33515</v>
      </c>
      <c r="E164" s="5" t="s">
        <v>14</v>
      </c>
      <c r="F164" s="4">
        <f t="shared" si="2"/>
      </c>
      <c r="G164" s="5" t="s">
        <v>375</v>
      </c>
      <c r="H164" s="5" t="s">
        <v>245</v>
      </c>
      <c r="I164" s="5" t="s">
        <v>629</v>
      </c>
      <c r="J164" s="5" t="s">
        <v>630</v>
      </c>
    </row>
    <row r="165" spans="1:10" ht="15" customHeight="1">
      <c r="A165" s="3" t="s">
        <v>193</v>
      </c>
      <c r="B165" s="4" t="str">
        <f>RIGHT("a19057075",LEN("a19057075")-1)</f>
        <v>19057075</v>
      </c>
      <c r="C165" s="5" t="s">
        <v>637</v>
      </c>
      <c r="D165" s="3" t="s">
        <v>638</v>
      </c>
      <c r="E165" s="5" t="s">
        <v>14</v>
      </c>
      <c r="F165" s="4">
        <f t="shared" si="2"/>
      </c>
      <c r="G165" s="5" t="s">
        <v>375</v>
      </c>
      <c r="H165" s="5" t="s">
        <v>245</v>
      </c>
      <c r="I165" s="5" t="s">
        <v>629</v>
      </c>
      <c r="J165" s="5" t="s">
        <v>630</v>
      </c>
    </row>
    <row r="166" spans="1:10" ht="15" customHeight="1">
      <c r="A166" s="3" t="s">
        <v>194</v>
      </c>
      <c r="B166" s="4" t="str">
        <f>RIGHT("a19057076",LEN("a19057076")-1)</f>
        <v>19057076</v>
      </c>
      <c r="C166" s="5" t="s">
        <v>639</v>
      </c>
      <c r="D166" s="7">
        <v>33880</v>
      </c>
      <c r="E166" s="5" t="s">
        <v>14</v>
      </c>
      <c r="F166" s="4">
        <f t="shared" si="2"/>
      </c>
      <c r="G166" s="5" t="s">
        <v>375</v>
      </c>
      <c r="H166" s="5" t="s">
        <v>245</v>
      </c>
      <c r="I166" s="5" t="s">
        <v>629</v>
      </c>
      <c r="J166" s="5" t="s">
        <v>630</v>
      </c>
    </row>
    <row r="167" spans="1:10" ht="15" customHeight="1">
      <c r="A167" s="3" t="s">
        <v>195</v>
      </c>
      <c r="B167" s="4" t="str">
        <f>RIGHT("a19057077",LEN("a19057077")-1)</f>
        <v>19057077</v>
      </c>
      <c r="C167" s="5" t="s">
        <v>640</v>
      </c>
      <c r="D167" s="3" t="s">
        <v>641</v>
      </c>
      <c r="E167" s="5" t="s">
        <v>14</v>
      </c>
      <c r="F167" s="4">
        <f t="shared" si="2"/>
      </c>
      <c r="G167" s="5" t="s">
        <v>375</v>
      </c>
      <c r="H167" s="5" t="s">
        <v>245</v>
      </c>
      <c r="I167" s="5" t="s">
        <v>629</v>
      </c>
      <c r="J167" s="5" t="s">
        <v>630</v>
      </c>
    </row>
    <row r="168" spans="1:10" ht="15" customHeight="1">
      <c r="A168" s="3" t="s">
        <v>197</v>
      </c>
      <c r="B168" s="4" t="str">
        <f>RIGHT("a19057078",LEN("a19057078")-1)</f>
        <v>19057078</v>
      </c>
      <c r="C168" s="5" t="s">
        <v>642</v>
      </c>
      <c r="D168" s="3" t="s">
        <v>91</v>
      </c>
      <c r="E168" s="5" t="s">
        <v>11</v>
      </c>
      <c r="F168" s="4">
        <f t="shared" si="2"/>
      </c>
      <c r="G168" s="5" t="s">
        <v>375</v>
      </c>
      <c r="H168" s="5" t="s">
        <v>245</v>
      </c>
      <c r="I168" s="5" t="s">
        <v>629</v>
      </c>
      <c r="J168" s="5" t="s">
        <v>630</v>
      </c>
    </row>
    <row r="169" spans="1:10" ht="15" customHeight="1">
      <c r="A169" s="3" t="s">
        <v>198</v>
      </c>
      <c r="B169" s="4" t="str">
        <f>RIGHT("a19057079",LEN("a19057079")-1)</f>
        <v>19057079</v>
      </c>
      <c r="C169" s="5" t="s">
        <v>643</v>
      </c>
      <c r="D169" s="7">
        <v>31815</v>
      </c>
      <c r="E169" s="5" t="s">
        <v>11</v>
      </c>
      <c r="F169" s="4">
        <f t="shared" si="2"/>
      </c>
      <c r="G169" s="5" t="s">
        <v>375</v>
      </c>
      <c r="H169" s="5" t="s">
        <v>245</v>
      </c>
      <c r="I169" s="5" t="s">
        <v>629</v>
      </c>
      <c r="J169" s="5" t="s">
        <v>630</v>
      </c>
    </row>
    <row r="170" spans="1:10" ht="15" customHeight="1">
      <c r="A170" s="3" t="s">
        <v>199</v>
      </c>
      <c r="B170" s="4" t="str">
        <f>RIGHT("a19057081",LEN("a19057081")-1)</f>
        <v>19057081</v>
      </c>
      <c r="C170" s="5" t="s">
        <v>644</v>
      </c>
      <c r="D170" s="3" t="s">
        <v>645</v>
      </c>
      <c r="E170" s="5" t="s">
        <v>14</v>
      </c>
      <c r="F170" s="4">
        <f t="shared" si="2"/>
      </c>
      <c r="G170" s="5" t="s">
        <v>375</v>
      </c>
      <c r="H170" s="5" t="s">
        <v>245</v>
      </c>
      <c r="I170" s="5" t="s">
        <v>629</v>
      </c>
      <c r="J170" s="5" t="s">
        <v>630</v>
      </c>
    </row>
    <row r="171" spans="1:10" ht="15" customHeight="1">
      <c r="A171" s="3" t="s">
        <v>200</v>
      </c>
      <c r="B171" s="4" t="str">
        <f>RIGHT("a19057082",LEN("a19057082")-1)</f>
        <v>19057082</v>
      </c>
      <c r="C171" s="5" t="s">
        <v>646</v>
      </c>
      <c r="D171" s="7">
        <v>35104</v>
      </c>
      <c r="E171" s="5" t="s">
        <v>11</v>
      </c>
      <c r="F171" s="4">
        <f t="shared" si="2"/>
      </c>
      <c r="G171" s="5" t="s">
        <v>375</v>
      </c>
      <c r="H171" s="5" t="s">
        <v>245</v>
      </c>
      <c r="I171" s="5" t="s">
        <v>629</v>
      </c>
      <c r="J171" s="5" t="s">
        <v>630</v>
      </c>
    </row>
    <row r="172" spans="1:10" ht="15" customHeight="1">
      <c r="A172" s="3" t="s">
        <v>201</v>
      </c>
      <c r="B172" s="4" t="str">
        <f>RIGHT("a19057083",LEN("a19057083")-1)</f>
        <v>19057083</v>
      </c>
      <c r="C172" s="5" t="s">
        <v>647</v>
      </c>
      <c r="D172" s="7">
        <v>34101</v>
      </c>
      <c r="E172" s="5" t="s">
        <v>11</v>
      </c>
      <c r="F172" s="4">
        <f t="shared" si="2"/>
      </c>
      <c r="G172" s="5" t="s">
        <v>375</v>
      </c>
      <c r="H172" s="5" t="s">
        <v>245</v>
      </c>
      <c r="I172" s="5" t="s">
        <v>629</v>
      </c>
      <c r="J172" s="5" t="s">
        <v>630</v>
      </c>
    </row>
    <row r="173" spans="1:10" ht="15" customHeight="1">
      <c r="A173" s="3" t="s">
        <v>202</v>
      </c>
      <c r="B173" s="4" t="str">
        <f>RIGHT("a19057084",LEN("a19057084")-1)</f>
        <v>19057084</v>
      </c>
      <c r="C173" s="5" t="s">
        <v>648</v>
      </c>
      <c r="D173" s="3" t="s">
        <v>649</v>
      </c>
      <c r="E173" s="5" t="s">
        <v>11</v>
      </c>
      <c r="F173" s="4">
        <f t="shared" si="2"/>
      </c>
      <c r="G173" s="5" t="s">
        <v>375</v>
      </c>
      <c r="H173" s="5" t="s">
        <v>245</v>
      </c>
      <c r="I173" s="5" t="s">
        <v>629</v>
      </c>
      <c r="J173" s="5" t="s">
        <v>630</v>
      </c>
    </row>
    <row r="174" spans="1:10" ht="15" customHeight="1">
      <c r="A174" s="3" t="s">
        <v>203</v>
      </c>
      <c r="B174" s="4" t="str">
        <f>RIGHT("a19057085",LEN("a19057085")-1)</f>
        <v>19057085</v>
      </c>
      <c r="C174" s="5" t="s">
        <v>332</v>
      </c>
      <c r="D174" s="3" t="s">
        <v>55</v>
      </c>
      <c r="E174" s="5" t="s">
        <v>14</v>
      </c>
      <c r="F174" s="4">
        <f t="shared" si="2"/>
      </c>
      <c r="G174" s="5" t="s">
        <v>375</v>
      </c>
      <c r="H174" s="5" t="s">
        <v>245</v>
      </c>
      <c r="I174" s="5" t="s">
        <v>629</v>
      </c>
      <c r="J174" s="5" t="s">
        <v>630</v>
      </c>
    </row>
    <row r="175" spans="1:10" ht="15" customHeight="1">
      <c r="A175" s="3" t="s">
        <v>205</v>
      </c>
      <c r="B175" s="4" t="str">
        <f>RIGHT("a19057086",LEN("a19057086")-1)</f>
        <v>19057086</v>
      </c>
      <c r="C175" s="5" t="s">
        <v>650</v>
      </c>
      <c r="D175" s="3" t="s">
        <v>651</v>
      </c>
      <c r="E175" s="5" t="s">
        <v>14</v>
      </c>
      <c r="F175" s="4">
        <f t="shared" si="2"/>
      </c>
      <c r="G175" s="5" t="s">
        <v>375</v>
      </c>
      <c r="H175" s="5" t="s">
        <v>245</v>
      </c>
      <c r="I175" s="5" t="s">
        <v>629</v>
      </c>
      <c r="J175" s="5" t="s">
        <v>630</v>
      </c>
    </row>
    <row r="176" spans="1:10" ht="15" customHeight="1">
      <c r="A176" s="3" t="s">
        <v>206</v>
      </c>
      <c r="B176" s="4" t="str">
        <f>RIGHT("a19057087",LEN("a19057087")-1)</f>
        <v>19057087</v>
      </c>
      <c r="C176" s="5" t="s">
        <v>652</v>
      </c>
      <c r="D176" s="7">
        <v>33734</v>
      </c>
      <c r="E176" s="5" t="s">
        <v>14</v>
      </c>
      <c r="F176" s="4">
        <f t="shared" si="2"/>
      </c>
      <c r="G176" s="5" t="s">
        <v>375</v>
      </c>
      <c r="H176" s="5" t="s">
        <v>245</v>
      </c>
      <c r="I176" s="5" t="s">
        <v>629</v>
      </c>
      <c r="J176" s="5" t="s">
        <v>630</v>
      </c>
    </row>
    <row r="177" spans="1:10" ht="15" customHeight="1">
      <c r="A177" s="3" t="s">
        <v>208</v>
      </c>
      <c r="B177" s="4" t="str">
        <f>RIGHT("a19057088",LEN("a19057088")-1)</f>
        <v>19057088</v>
      </c>
      <c r="C177" s="5" t="s">
        <v>653</v>
      </c>
      <c r="D177" s="7">
        <v>34732</v>
      </c>
      <c r="E177" s="5" t="s">
        <v>11</v>
      </c>
      <c r="F177" s="4">
        <f t="shared" si="2"/>
      </c>
      <c r="G177" s="5" t="s">
        <v>375</v>
      </c>
      <c r="H177" s="5" t="s">
        <v>245</v>
      </c>
      <c r="I177" s="5" t="s">
        <v>629</v>
      </c>
      <c r="J177" s="5" t="s">
        <v>630</v>
      </c>
    </row>
    <row r="178" spans="1:10" ht="15" customHeight="1">
      <c r="A178" s="3" t="s">
        <v>209</v>
      </c>
      <c r="B178" s="4" t="str">
        <f>RIGHT("a19057089",LEN("a19057089")-1)</f>
        <v>19057089</v>
      </c>
      <c r="C178" s="5" t="s">
        <v>654</v>
      </c>
      <c r="D178" s="7">
        <v>28164</v>
      </c>
      <c r="E178" s="5" t="s">
        <v>14</v>
      </c>
      <c r="F178" s="4">
        <f t="shared" si="2"/>
      </c>
      <c r="G178" s="5" t="s">
        <v>375</v>
      </c>
      <c r="H178" s="5" t="s">
        <v>245</v>
      </c>
      <c r="I178" s="5" t="s">
        <v>629</v>
      </c>
      <c r="J178" s="5" t="s">
        <v>630</v>
      </c>
    </row>
    <row r="179" spans="1:10" ht="15" customHeight="1">
      <c r="A179" s="3" t="s">
        <v>210</v>
      </c>
      <c r="B179" s="4" t="str">
        <f>RIGHT("a19057090",LEN("a19057090")-1)</f>
        <v>19057090</v>
      </c>
      <c r="C179" s="5" t="s">
        <v>387</v>
      </c>
      <c r="D179" s="7">
        <v>31233</v>
      </c>
      <c r="E179" s="5" t="s">
        <v>11</v>
      </c>
      <c r="F179" s="4">
        <f t="shared" si="2"/>
      </c>
      <c r="G179" s="5" t="s">
        <v>375</v>
      </c>
      <c r="H179" s="5" t="s">
        <v>245</v>
      </c>
      <c r="I179" s="5" t="s">
        <v>629</v>
      </c>
      <c r="J179" s="5" t="s">
        <v>630</v>
      </c>
    </row>
    <row r="180" spans="1:10" ht="15" customHeight="1">
      <c r="A180" s="3" t="s">
        <v>213</v>
      </c>
      <c r="B180" s="4" t="str">
        <f>RIGHT("a19057091",LEN("a19057091")-1)</f>
        <v>19057091</v>
      </c>
      <c r="C180" s="5" t="s">
        <v>655</v>
      </c>
      <c r="D180" s="3" t="s">
        <v>656</v>
      </c>
      <c r="E180" s="5" t="s">
        <v>11</v>
      </c>
      <c r="F180" s="4">
        <f t="shared" si="2"/>
      </c>
      <c r="G180" s="5" t="s">
        <v>375</v>
      </c>
      <c r="H180" s="5" t="s">
        <v>245</v>
      </c>
      <c r="I180" s="5" t="s">
        <v>629</v>
      </c>
      <c r="J180" s="5" t="s">
        <v>630</v>
      </c>
    </row>
    <row r="181" spans="1:10" ht="15" customHeight="1">
      <c r="A181" s="3" t="s">
        <v>214</v>
      </c>
      <c r="B181" s="4" t="str">
        <f>RIGHT("a19057092",LEN("a19057092")-1)</f>
        <v>19057092</v>
      </c>
      <c r="C181" s="5" t="s">
        <v>657</v>
      </c>
      <c r="D181" s="3" t="s">
        <v>207</v>
      </c>
      <c r="E181" s="5" t="s">
        <v>11</v>
      </c>
      <c r="F181" s="4">
        <f t="shared" si="2"/>
      </c>
      <c r="G181" s="5" t="s">
        <v>375</v>
      </c>
      <c r="H181" s="5" t="s">
        <v>245</v>
      </c>
      <c r="I181" s="5" t="s">
        <v>629</v>
      </c>
      <c r="J181" s="5" t="s">
        <v>630</v>
      </c>
    </row>
    <row r="182" spans="1:10" ht="15" customHeight="1">
      <c r="A182" s="3" t="s">
        <v>215</v>
      </c>
      <c r="B182" s="4" t="str">
        <f>RIGHT("a19057093",LEN("a19057093")-1)</f>
        <v>19057093</v>
      </c>
      <c r="C182" s="5" t="s">
        <v>658</v>
      </c>
      <c r="D182" s="7">
        <v>35166</v>
      </c>
      <c r="E182" s="5" t="s">
        <v>14</v>
      </c>
      <c r="F182" s="4">
        <f t="shared" si="2"/>
      </c>
      <c r="G182" s="5" t="s">
        <v>375</v>
      </c>
      <c r="H182" s="5" t="s">
        <v>245</v>
      </c>
      <c r="I182" s="5" t="s">
        <v>629</v>
      </c>
      <c r="J182" s="5" t="s">
        <v>630</v>
      </c>
    </row>
    <row r="183" spans="1:10" ht="15" customHeight="1">
      <c r="A183" s="3" t="s">
        <v>216</v>
      </c>
      <c r="B183" s="4" t="str">
        <f>RIGHT("a19057094",LEN("a19057094")-1)</f>
        <v>19057094</v>
      </c>
      <c r="C183" s="5" t="s">
        <v>211</v>
      </c>
      <c r="D183" s="3" t="s">
        <v>659</v>
      </c>
      <c r="E183" s="5" t="s">
        <v>11</v>
      </c>
      <c r="F183" s="4">
        <f t="shared" si="2"/>
      </c>
      <c r="G183" s="5" t="s">
        <v>375</v>
      </c>
      <c r="H183" s="5" t="s">
        <v>245</v>
      </c>
      <c r="I183" s="5" t="s">
        <v>629</v>
      </c>
      <c r="J183" s="5" t="s">
        <v>630</v>
      </c>
    </row>
    <row r="184" spans="1:10" ht="15" customHeight="1">
      <c r="A184" s="3" t="s">
        <v>217</v>
      </c>
      <c r="B184" s="4" t="str">
        <f>RIGHT("a19057095",LEN("a19057095")-1)</f>
        <v>19057095</v>
      </c>
      <c r="C184" s="5" t="s">
        <v>660</v>
      </c>
      <c r="D184" s="3" t="s">
        <v>661</v>
      </c>
      <c r="E184" s="5" t="s">
        <v>14</v>
      </c>
      <c r="F184" s="4">
        <f t="shared" si="2"/>
      </c>
      <c r="G184" s="5" t="s">
        <v>375</v>
      </c>
      <c r="H184" s="5" t="s">
        <v>245</v>
      </c>
      <c r="I184" s="5" t="s">
        <v>629</v>
      </c>
      <c r="J184" s="5" t="s">
        <v>630</v>
      </c>
    </row>
    <row r="185" spans="1:10" ht="15" customHeight="1">
      <c r="A185" s="3" t="s">
        <v>218</v>
      </c>
      <c r="B185" s="4" t="str">
        <f>RIGHT("a19057096",LEN("a19057096")-1)</f>
        <v>19057096</v>
      </c>
      <c r="C185" s="5" t="s">
        <v>662</v>
      </c>
      <c r="D185" s="7">
        <v>35045</v>
      </c>
      <c r="E185" s="5" t="s">
        <v>11</v>
      </c>
      <c r="F185" s="4">
        <f t="shared" si="2"/>
      </c>
      <c r="G185" s="5" t="s">
        <v>375</v>
      </c>
      <c r="H185" s="5" t="s">
        <v>245</v>
      </c>
      <c r="I185" s="5" t="s">
        <v>629</v>
      </c>
      <c r="J185" s="5" t="s">
        <v>630</v>
      </c>
    </row>
    <row r="186" spans="1:10" ht="15" customHeight="1">
      <c r="A186" s="3" t="s">
        <v>219</v>
      </c>
      <c r="B186" s="4" t="str">
        <f>RIGHT("a19057097",LEN("a19057097")-1)</f>
        <v>19057097</v>
      </c>
      <c r="C186" s="5" t="s">
        <v>663</v>
      </c>
      <c r="D186" s="3" t="s">
        <v>350</v>
      </c>
      <c r="E186" s="5" t="s">
        <v>14</v>
      </c>
      <c r="F186" s="4">
        <f t="shared" si="2"/>
      </c>
      <c r="G186" s="5" t="s">
        <v>375</v>
      </c>
      <c r="H186" s="5" t="s">
        <v>245</v>
      </c>
      <c r="I186" s="5" t="s">
        <v>629</v>
      </c>
      <c r="J186" s="5" t="s">
        <v>630</v>
      </c>
    </row>
    <row r="187" spans="1:10" ht="15" customHeight="1">
      <c r="A187" s="3" t="s">
        <v>220</v>
      </c>
      <c r="B187" s="4" t="str">
        <f>RIGHT("a19057098",LEN("a19057098")-1)</f>
        <v>19057098</v>
      </c>
      <c r="C187" s="5" t="s">
        <v>664</v>
      </c>
      <c r="D187" s="3" t="s">
        <v>665</v>
      </c>
      <c r="E187" s="5" t="s">
        <v>14</v>
      </c>
      <c r="F187" s="4">
        <f t="shared" si="2"/>
      </c>
      <c r="G187" s="5" t="s">
        <v>375</v>
      </c>
      <c r="H187" s="5" t="s">
        <v>245</v>
      </c>
      <c r="I187" s="5" t="s">
        <v>629</v>
      </c>
      <c r="J187" s="5" t="s">
        <v>630</v>
      </c>
    </row>
    <row r="188" spans="1:10" ht="15" customHeight="1">
      <c r="A188" s="3" t="s">
        <v>221</v>
      </c>
      <c r="B188" s="4" t="str">
        <f>RIGHT("a19057099",LEN("a19057099")-1)</f>
        <v>19057099</v>
      </c>
      <c r="C188" s="5" t="s">
        <v>666</v>
      </c>
      <c r="D188" s="7">
        <v>30297</v>
      </c>
      <c r="E188" s="5" t="s">
        <v>14</v>
      </c>
      <c r="F188" s="4">
        <f t="shared" si="2"/>
      </c>
      <c r="G188" s="5" t="s">
        <v>375</v>
      </c>
      <c r="H188" s="5" t="s">
        <v>245</v>
      </c>
      <c r="I188" s="5" t="s">
        <v>629</v>
      </c>
      <c r="J188" s="5" t="s">
        <v>630</v>
      </c>
    </row>
    <row r="189" spans="1:10" ht="15" customHeight="1">
      <c r="A189" s="3" t="s">
        <v>222</v>
      </c>
      <c r="B189" s="4" t="str">
        <f>RIGHT("a19057100",LEN("a19057100")-1)</f>
        <v>19057100</v>
      </c>
      <c r="C189" s="5" t="s">
        <v>667</v>
      </c>
      <c r="D189" s="3" t="s">
        <v>668</v>
      </c>
      <c r="E189" s="5" t="s">
        <v>14</v>
      </c>
      <c r="F189" s="4">
        <f t="shared" si="2"/>
      </c>
      <c r="G189" s="5" t="s">
        <v>375</v>
      </c>
      <c r="H189" s="5" t="s">
        <v>245</v>
      </c>
      <c r="I189" s="5" t="s">
        <v>629</v>
      </c>
      <c r="J189" s="5" t="s">
        <v>630</v>
      </c>
    </row>
    <row r="190" spans="1:10" ht="15" customHeight="1">
      <c r="A190" s="3" t="s">
        <v>223</v>
      </c>
      <c r="B190" s="4" t="str">
        <f>RIGHT("a19057101",LEN("a19057101")-1)</f>
        <v>19057101</v>
      </c>
      <c r="C190" s="5" t="s">
        <v>669</v>
      </c>
      <c r="D190" s="7">
        <v>31636</v>
      </c>
      <c r="E190" s="5" t="s">
        <v>11</v>
      </c>
      <c r="F190" s="4">
        <f t="shared" si="2"/>
      </c>
      <c r="G190" s="5" t="s">
        <v>375</v>
      </c>
      <c r="H190" s="5" t="s">
        <v>245</v>
      </c>
      <c r="I190" s="5" t="s">
        <v>629</v>
      </c>
      <c r="J190" s="5" t="s">
        <v>630</v>
      </c>
    </row>
    <row r="191" spans="1:10" ht="15" customHeight="1">
      <c r="A191" s="3" t="s">
        <v>224</v>
      </c>
      <c r="B191" s="4" t="str">
        <f>RIGHT("a19057102",LEN("a19057102")-1)</f>
        <v>19057102</v>
      </c>
      <c r="C191" s="5" t="s">
        <v>670</v>
      </c>
      <c r="D191" s="3" t="s">
        <v>671</v>
      </c>
      <c r="E191" s="5" t="s">
        <v>11</v>
      </c>
      <c r="F191" s="4">
        <f t="shared" si="2"/>
      </c>
      <c r="G191" s="5" t="s">
        <v>375</v>
      </c>
      <c r="H191" s="5" t="s">
        <v>245</v>
      </c>
      <c r="I191" s="5" t="s">
        <v>629</v>
      </c>
      <c r="J191" s="5" t="s">
        <v>630</v>
      </c>
    </row>
    <row r="192" spans="1:10" ht="15" customHeight="1">
      <c r="A192" s="3" t="s">
        <v>225</v>
      </c>
      <c r="B192" s="4" t="str">
        <f>RIGHT("a19057103",LEN("a19057103")-1)</f>
        <v>19057103</v>
      </c>
      <c r="C192" s="5" t="s">
        <v>672</v>
      </c>
      <c r="D192" s="3" t="s">
        <v>673</v>
      </c>
      <c r="E192" s="5" t="s">
        <v>14</v>
      </c>
      <c r="F192" s="4">
        <f t="shared" si="2"/>
      </c>
      <c r="G192" s="5" t="s">
        <v>375</v>
      </c>
      <c r="H192" s="5" t="s">
        <v>245</v>
      </c>
      <c r="I192" s="5" t="s">
        <v>629</v>
      </c>
      <c r="J192" s="5" t="s">
        <v>630</v>
      </c>
    </row>
    <row r="193" spans="1:10" ht="15" customHeight="1">
      <c r="A193" s="3" t="s">
        <v>226</v>
      </c>
      <c r="B193" s="4" t="str">
        <f>RIGHT("a19057104",LEN("a19057104")-1)</f>
        <v>19057104</v>
      </c>
      <c r="C193" s="5" t="s">
        <v>674</v>
      </c>
      <c r="D193" s="7">
        <v>32515</v>
      </c>
      <c r="E193" s="5" t="s">
        <v>14</v>
      </c>
      <c r="F193" s="4">
        <f t="shared" si="2"/>
      </c>
      <c r="G193" s="5" t="s">
        <v>375</v>
      </c>
      <c r="H193" s="5" t="s">
        <v>245</v>
      </c>
      <c r="I193" s="5" t="s">
        <v>629</v>
      </c>
      <c r="J193" s="5" t="s">
        <v>630</v>
      </c>
    </row>
    <row r="194" spans="1:10" ht="15" customHeight="1">
      <c r="A194" s="3" t="s">
        <v>227</v>
      </c>
      <c r="B194" s="4" t="str">
        <f>RIGHT("a19057105",LEN("a19057105")-1)</f>
        <v>19057105</v>
      </c>
      <c r="C194" s="5" t="s">
        <v>675</v>
      </c>
      <c r="D194" s="3" t="s">
        <v>676</v>
      </c>
      <c r="E194" s="5" t="s">
        <v>11</v>
      </c>
      <c r="F194" s="4">
        <f aca="true" t="shared" si="3" ref="F194:F257">RIGHT("a",LEN("a")-1)</f>
      </c>
      <c r="G194" s="5" t="s">
        <v>375</v>
      </c>
      <c r="H194" s="5" t="s">
        <v>245</v>
      </c>
      <c r="I194" s="5" t="s">
        <v>629</v>
      </c>
      <c r="J194" s="5" t="s">
        <v>630</v>
      </c>
    </row>
    <row r="195" spans="1:10" ht="15" customHeight="1">
      <c r="A195" s="3" t="s">
        <v>228</v>
      </c>
      <c r="B195" s="4" t="str">
        <f>RIGHT("a19057106",LEN("a19057106")-1)</f>
        <v>19057106</v>
      </c>
      <c r="C195" s="5" t="s">
        <v>677</v>
      </c>
      <c r="D195" s="3" t="s">
        <v>678</v>
      </c>
      <c r="E195" s="5" t="s">
        <v>11</v>
      </c>
      <c r="F195" s="4">
        <f t="shared" si="3"/>
      </c>
      <c r="G195" s="5" t="s">
        <v>375</v>
      </c>
      <c r="H195" s="5" t="s">
        <v>245</v>
      </c>
      <c r="I195" s="5" t="s">
        <v>629</v>
      </c>
      <c r="J195" s="5" t="s">
        <v>630</v>
      </c>
    </row>
    <row r="196" spans="1:10" ht="15" customHeight="1">
      <c r="A196" s="3" t="s">
        <v>230</v>
      </c>
      <c r="B196" s="4" t="str">
        <f>RIGHT("a19057284",LEN("a19057284")-1)</f>
        <v>19057284</v>
      </c>
      <c r="C196" s="5" t="s">
        <v>679</v>
      </c>
      <c r="D196" s="7">
        <v>33360</v>
      </c>
      <c r="E196" s="5" t="s">
        <v>14</v>
      </c>
      <c r="F196" s="4">
        <f t="shared" si="3"/>
      </c>
      <c r="G196" s="5" t="s">
        <v>375</v>
      </c>
      <c r="H196" s="5" t="s">
        <v>245</v>
      </c>
      <c r="I196" s="5" t="s">
        <v>680</v>
      </c>
      <c r="J196" s="5" t="s">
        <v>630</v>
      </c>
    </row>
    <row r="197" spans="1:10" ht="15" customHeight="1">
      <c r="A197" s="3" t="s">
        <v>231</v>
      </c>
      <c r="B197" s="4" t="str">
        <f>RIGHT("a19057285",LEN("a19057285")-1)</f>
        <v>19057285</v>
      </c>
      <c r="C197" s="5" t="s">
        <v>681</v>
      </c>
      <c r="D197" s="3" t="s">
        <v>682</v>
      </c>
      <c r="E197" s="5" t="s">
        <v>11</v>
      </c>
      <c r="F197" s="4">
        <f t="shared" si="3"/>
      </c>
      <c r="G197" s="5" t="s">
        <v>375</v>
      </c>
      <c r="H197" s="5" t="s">
        <v>245</v>
      </c>
      <c r="I197" s="5" t="s">
        <v>680</v>
      </c>
      <c r="J197" s="5" t="s">
        <v>630</v>
      </c>
    </row>
    <row r="198" spans="1:10" ht="15" customHeight="1">
      <c r="A198" s="3" t="s">
        <v>232</v>
      </c>
      <c r="B198" s="4" t="str">
        <f>RIGHT("a19057286",LEN("a19057286")-1)</f>
        <v>19057286</v>
      </c>
      <c r="C198" s="5" t="s">
        <v>683</v>
      </c>
      <c r="D198" s="3" t="s">
        <v>684</v>
      </c>
      <c r="E198" s="5" t="s">
        <v>11</v>
      </c>
      <c r="F198" s="4">
        <f t="shared" si="3"/>
      </c>
      <c r="G198" s="5" t="s">
        <v>375</v>
      </c>
      <c r="H198" s="5" t="s">
        <v>245</v>
      </c>
      <c r="I198" s="5" t="s">
        <v>680</v>
      </c>
      <c r="J198" s="5" t="s">
        <v>630</v>
      </c>
    </row>
    <row r="199" spans="1:10" ht="15" customHeight="1">
      <c r="A199" s="3" t="s">
        <v>233</v>
      </c>
      <c r="B199" s="4" t="str">
        <f>RIGHT("a19057287",LEN("a19057287")-1)</f>
        <v>19057287</v>
      </c>
      <c r="C199" s="5" t="s">
        <v>685</v>
      </c>
      <c r="D199" s="3" t="s">
        <v>686</v>
      </c>
      <c r="E199" s="5" t="s">
        <v>14</v>
      </c>
      <c r="F199" s="4">
        <f t="shared" si="3"/>
      </c>
      <c r="G199" s="5" t="s">
        <v>375</v>
      </c>
      <c r="H199" s="5" t="s">
        <v>245</v>
      </c>
      <c r="I199" s="5" t="s">
        <v>680</v>
      </c>
      <c r="J199" s="5" t="s">
        <v>630</v>
      </c>
    </row>
    <row r="200" spans="1:10" ht="15" customHeight="1">
      <c r="A200" s="3" t="s">
        <v>234</v>
      </c>
      <c r="B200" s="4" t="str">
        <f>RIGHT("a19057288",LEN("a19057288")-1)</f>
        <v>19057288</v>
      </c>
      <c r="C200" s="5" t="s">
        <v>687</v>
      </c>
      <c r="D200" s="7">
        <v>35560</v>
      </c>
      <c r="E200" s="5" t="s">
        <v>14</v>
      </c>
      <c r="F200" s="4">
        <f t="shared" si="3"/>
      </c>
      <c r="G200" s="5" t="s">
        <v>375</v>
      </c>
      <c r="H200" s="5" t="s">
        <v>245</v>
      </c>
      <c r="I200" s="5" t="s">
        <v>680</v>
      </c>
      <c r="J200" s="5" t="s">
        <v>630</v>
      </c>
    </row>
    <row r="201" spans="1:10" ht="15" customHeight="1">
      <c r="A201" s="3" t="s">
        <v>236</v>
      </c>
      <c r="B201" s="4" t="str">
        <f>RIGHT("a19057290",LEN("a19057290")-1)</f>
        <v>19057290</v>
      </c>
      <c r="C201" s="5" t="s">
        <v>688</v>
      </c>
      <c r="D201" s="3" t="s">
        <v>689</v>
      </c>
      <c r="E201" s="5" t="s">
        <v>14</v>
      </c>
      <c r="F201" s="4">
        <f t="shared" si="3"/>
      </c>
      <c r="G201" s="5" t="s">
        <v>375</v>
      </c>
      <c r="H201" s="5" t="s">
        <v>245</v>
      </c>
      <c r="I201" s="5" t="s">
        <v>680</v>
      </c>
      <c r="J201" s="5" t="s">
        <v>630</v>
      </c>
    </row>
    <row r="202" spans="1:10" ht="15" customHeight="1">
      <c r="A202" s="3" t="s">
        <v>238</v>
      </c>
      <c r="B202" s="4" t="str">
        <f>RIGHT("a19057291",LEN("a19057291")-1)</f>
        <v>19057291</v>
      </c>
      <c r="C202" s="5" t="s">
        <v>690</v>
      </c>
      <c r="D202" s="7">
        <v>30956</v>
      </c>
      <c r="E202" s="5" t="s">
        <v>14</v>
      </c>
      <c r="F202" s="4">
        <f t="shared" si="3"/>
      </c>
      <c r="G202" s="5" t="s">
        <v>375</v>
      </c>
      <c r="H202" s="5" t="s">
        <v>245</v>
      </c>
      <c r="I202" s="5" t="s">
        <v>680</v>
      </c>
      <c r="J202" s="5" t="s">
        <v>630</v>
      </c>
    </row>
    <row r="203" spans="1:10" ht="15" customHeight="1">
      <c r="A203" s="3" t="s">
        <v>240</v>
      </c>
      <c r="B203" s="4" t="str">
        <f>RIGHT("a19057292",LEN("a19057292")-1)</f>
        <v>19057292</v>
      </c>
      <c r="C203" s="5" t="s">
        <v>691</v>
      </c>
      <c r="D203" s="7">
        <v>34829</v>
      </c>
      <c r="E203" s="5" t="s">
        <v>11</v>
      </c>
      <c r="F203" s="4">
        <f t="shared" si="3"/>
      </c>
      <c r="G203" s="5" t="s">
        <v>375</v>
      </c>
      <c r="H203" s="5" t="s">
        <v>245</v>
      </c>
      <c r="I203" s="5" t="s">
        <v>680</v>
      </c>
      <c r="J203" s="5" t="s">
        <v>630</v>
      </c>
    </row>
    <row r="204" spans="1:10" ht="15" customHeight="1">
      <c r="A204" s="3" t="s">
        <v>241</v>
      </c>
      <c r="B204" s="4" t="str">
        <f>RIGHT("a19057293",LEN("a19057293")-1)</f>
        <v>19057293</v>
      </c>
      <c r="C204" s="5" t="s">
        <v>692</v>
      </c>
      <c r="D204" s="3" t="s">
        <v>453</v>
      </c>
      <c r="E204" s="5" t="s">
        <v>14</v>
      </c>
      <c r="F204" s="4">
        <f t="shared" si="3"/>
      </c>
      <c r="G204" s="5" t="s">
        <v>375</v>
      </c>
      <c r="H204" s="5" t="s">
        <v>245</v>
      </c>
      <c r="I204" s="5" t="s">
        <v>680</v>
      </c>
      <c r="J204" s="5" t="s">
        <v>630</v>
      </c>
    </row>
    <row r="205" spans="1:10" ht="15" customHeight="1">
      <c r="A205" s="3" t="s">
        <v>242</v>
      </c>
      <c r="B205" s="4" t="str">
        <f>RIGHT("a19057294",LEN("a19057294")-1)</f>
        <v>19057294</v>
      </c>
      <c r="C205" s="5" t="s">
        <v>693</v>
      </c>
      <c r="D205" s="3" t="s">
        <v>370</v>
      </c>
      <c r="E205" s="5" t="s">
        <v>11</v>
      </c>
      <c r="F205" s="4">
        <f t="shared" si="3"/>
      </c>
      <c r="G205" s="5" t="s">
        <v>375</v>
      </c>
      <c r="H205" s="5" t="s">
        <v>245</v>
      </c>
      <c r="I205" s="5" t="s">
        <v>680</v>
      </c>
      <c r="J205" s="5" t="s">
        <v>630</v>
      </c>
    </row>
    <row r="206" spans="1:10" ht="15" customHeight="1">
      <c r="A206" s="3" t="s">
        <v>243</v>
      </c>
      <c r="B206" s="4" t="str">
        <f>RIGHT("a19057295",LEN("a19057295")-1)</f>
        <v>19057295</v>
      </c>
      <c r="C206" s="5" t="s">
        <v>694</v>
      </c>
      <c r="D206" s="7">
        <v>35220</v>
      </c>
      <c r="E206" s="5" t="s">
        <v>14</v>
      </c>
      <c r="F206" s="4">
        <f t="shared" si="3"/>
      </c>
      <c r="G206" s="5" t="s">
        <v>375</v>
      </c>
      <c r="H206" s="5" t="s">
        <v>245</v>
      </c>
      <c r="I206" s="5" t="s">
        <v>680</v>
      </c>
      <c r="J206" s="5" t="s">
        <v>630</v>
      </c>
    </row>
    <row r="207" spans="1:10" ht="15" customHeight="1">
      <c r="A207" s="3" t="s">
        <v>244</v>
      </c>
      <c r="B207" s="4" t="str">
        <f>RIGHT("a19057296",LEN("a19057296")-1)</f>
        <v>19057296</v>
      </c>
      <c r="C207" s="5" t="s">
        <v>695</v>
      </c>
      <c r="D207" s="7">
        <v>33247</v>
      </c>
      <c r="E207" s="5" t="s">
        <v>14</v>
      </c>
      <c r="F207" s="4">
        <f t="shared" si="3"/>
      </c>
      <c r="G207" s="5" t="s">
        <v>375</v>
      </c>
      <c r="H207" s="5" t="s">
        <v>245</v>
      </c>
      <c r="I207" s="5" t="s">
        <v>680</v>
      </c>
      <c r="J207" s="5" t="s">
        <v>630</v>
      </c>
    </row>
    <row r="208" spans="1:10" ht="15" customHeight="1">
      <c r="A208" s="3" t="s">
        <v>246</v>
      </c>
      <c r="B208" s="4" t="str">
        <f>RIGHT("a19057297",LEN("a19057297")-1)</f>
        <v>19057297</v>
      </c>
      <c r="C208" s="5" t="s">
        <v>696</v>
      </c>
      <c r="D208" s="3" t="s">
        <v>697</v>
      </c>
      <c r="E208" s="5" t="s">
        <v>14</v>
      </c>
      <c r="F208" s="4">
        <f t="shared" si="3"/>
      </c>
      <c r="G208" s="5" t="s">
        <v>375</v>
      </c>
      <c r="H208" s="5" t="s">
        <v>245</v>
      </c>
      <c r="I208" s="5" t="s">
        <v>680</v>
      </c>
      <c r="J208" s="5" t="s">
        <v>630</v>
      </c>
    </row>
    <row r="209" spans="1:10" ht="15" customHeight="1">
      <c r="A209" s="3" t="s">
        <v>247</v>
      </c>
      <c r="B209" s="4" t="str">
        <f>RIGHT("a19057298",LEN("a19057298")-1)</f>
        <v>19057298</v>
      </c>
      <c r="C209" s="5" t="s">
        <v>698</v>
      </c>
      <c r="D209" s="3" t="s">
        <v>699</v>
      </c>
      <c r="E209" s="5" t="s">
        <v>11</v>
      </c>
      <c r="F209" s="4">
        <f t="shared" si="3"/>
      </c>
      <c r="G209" s="5" t="s">
        <v>375</v>
      </c>
      <c r="H209" s="5" t="s">
        <v>245</v>
      </c>
      <c r="I209" s="5" t="s">
        <v>680</v>
      </c>
      <c r="J209" s="5" t="s">
        <v>630</v>
      </c>
    </row>
    <row r="210" spans="1:10" ht="15" customHeight="1">
      <c r="A210" s="3" t="s">
        <v>249</v>
      </c>
      <c r="B210" s="4" t="str">
        <f>RIGHT("a19057370",LEN("a19057370")-1)</f>
        <v>19057370</v>
      </c>
      <c r="C210" s="5" t="s">
        <v>700</v>
      </c>
      <c r="D210" s="3" t="s">
        <v>701</v>
      </c>
      <c r="E210" s="5" t="s">
        <v>11</v>
      </c>
      <c r="F210" s="4">
        <f t="shared" si="3"/>
      </c>
      <c r="G210" s="5" t="s">
        <v>375</v>
      </c>
      <c r="H210" s="5" t="s">
        <v>245</v>
      </c>
      <c r="I210" s="5" t="s">
        <v>680</v>
      </c>
      <c r="J210" s="5" t="s">
        <v>630</v>
      </c>
    </row>
    <row r="211" spans="1:10" ht="15" customHeight="1">
      <c r="A211" s="3" t="s">
        <v>250</v>
      </c>
      <c r="B211" s="4" t="str">
        <f>RIGHT("a19057299",LEN("a19057299")-1)</f>
        <v>19057299</v>
      </c>
      <c r="C211" s="5" t="s">
        <v>702</v>
      </c>
      <c r="D211" s="7">
        <v>30013</v>
      </c>
      <c r="E211" s="5" t="s">
        <v>14</v>
      </c>
      <c r="F211" s="4">
        <f t="shared" si="3"/>
      </c>
      <c r="G211" s="5" t="s">
        <v>375</v>
      </c>
      <c r="H211" s="5" t="s">
        <v>245</v>
      </c>
      <c r="I211" s="5" t="s">
        <v>680</v>
      </c>
      <c r="J211" s="5" t="s">
        <v>630</v>
      </c>
    </row>
    <row r="212" spans="1:10" ht="15" customHeight="1">
      <c r="A212" s="3" t="s">
        <v>251</v>
      </c>
      <c r="B212" s="4" t="str">
        <f>RIGHT("a19057300",LEN("a19057300")-1)</f>
        <v>19057300</v>
      </c>
      <c r="C212" s="5" t="s">
        <v>703</v>
      </c>
      <c r="D212" s="3" t="s">
        <v>704</v>
      </c>
      <c r="E212" s="5" t="s">
        <v>11</v>
      </c>
      <c r="F212" s="4">
        <f t="shared" si="3"/>
      </c>
      <c r="G212" s="5" t="s">
        <v>375</v>
      </c>
      <c r="H212" s="5" t="s">
        <v>245</v>
      </c>
      <c r="I212" s="5" t="s">
        <v>680</v>
      </c>
      <c r="J212" s="5" t="s">
        <v>630</v>
      </c>
    </row>
    <row r="213" spans="1:10" ht="15" customHeight="1">
      <c r="A213" s="3" t="s">
        <v>252</v>
      </c>
      <c r="B213" s="4" t="str">
        <f>RIGHT("a19057301",LEN("a19057301")-1)</f>
        <v>19057301</v>
      </c>
      <c r="C213" s="5" t="s">
        <v>705</v>
      </c>
      <c r="D213" s="7">
        <v>30414</v>
      </c>
      <c r="E213" s="5" t="s">
        <v>11</v>
      </c>
      <c r="F213" s="4">
        <f t="shared" si="3"/>
      </c>
      <c r="G213" s="5" t="s">
        <v>375</v>
      </c>
      <c r="H213" s="5" t="s">
        <v>245</v>
      </c>
      <c r="I213" s="5" t="s">
        <v>680</v>
      </c>
      <c r="J213" s="5" t="s">
        <v>630</v>
      </c>
    </row>
    <row r="214" spans="1:10" ht="15" customHeight="1">
      <c r="A214" s="3" t="s">
        <v>253</v>
      </c>
      <c r="B214" s="4" t="str">
        <f>RIGHT("a19057302",LEN("a19057302")-1)</f>
        <v>19057302</v>
      </c>
      <c r="C214" s="5" t="s">
        <v>706</v>
      </c>
      <c r="D214" s="3" t="s">
        <v>707</v>
      </c>
      <c r="E214" s="5" t="s">
        <v>14</v>
      </c>
      <c r="F214" s="4">
        <f t="shared" si="3"/>
      </c>
      <c r="G214" s="5" t="s">
        <v>375</v>
      </c>
      <c r="H214" s="5" t="s">
        <v>245</v>
      </c>
      <c r="I214" s="5" t="s">
        <v>680</v>
      </c>
      <c r="J214" s="5" t="s">
        <v>630</v>
      </c>
    </row>
    <row r="215" spans="1:10" ht="15" customHeight="1">
      <c r="A215" s="3" t="s">
        <v>254</v>
      </c>
      <c r="B215" s="4" t="str">
        <f>RIGHT("a19057303",LEN("a19057303")-1)</f>
        <v>19057303</v>
      </c>
      <c r="C215" s="5" t="s">
        <v>708</v>
      </c>
      <c r="D215" s="3" t="s">
        <v>709</v>
      </c>
      <c r="E215" s="5" t="s">
        <v>11</v>
      </c>
      <c r="F215" s="4">
        <f t="shared" si="3"/>
      </c>
      <c r="G215" s="5" t="s">
        <v>375</v>
      </c>
      <c r="H215" s="5" t="s">
        <v>245</v>
      </c>
      <c r="I215" s="5" t="s">
        <v>680</v>
      </c>
      <c r="J215" s="5" t="s">
        <v>630</v>
      </c>
    </row>
    <row r="216" spans="1:10" ht="15" customHeight="1">
      <c r="A216" s="3" t="s">
        <v>255</v>
      </c>
      <c r="B216" s="4" t="str">
        <f>RIGHT("a19057305",LEN("a19057305")-1)</f>
        <v>19057305</v>
      </c>
      <c r="C216" s="5" t="s">
        <v>710</v>
      </c>
      <c r="D216" s="3" t="s">
        <v>711</v>
      </c>
      <c r="E216" s="5" t="s">
        <v>11</v>
      </c>
      <c r="F216" s="4">
        <f t="shared" si="3"/>
      </c>
      <c r="G216" s="5" t="s">
        <v>375</v>
      </c>
      <c r="H216" s="5" t="s">
        <v>245</v>
      </c>
      <c r="I216" s="5" t="s">
        <v>680</v>
      </c>
      <c r="J216" s="5" t="s">
        <v>630</v>
      </c>
    </row>
    <row r="217" spans="1:10" ht="15" customHeight="1">
      <c r="A217" s="3" t="s">
        <v>256</v>
      </c>
      <c r="B217" s="4" t="str">
        <f>RIGHT("a19057306",LEN("a19057306")-1)</f>
        <v>19057306</v>
      </c>
      <c r="C217" s="5" t="s">
        <v>712</v>
      </c>
      <c r="D217" s="3" t="s">
        <v>713</v>
      </c>
      <c r="E217" s="5" t="s">
        <v>14</v>
      </c>
      <c r="F217" s="4">
        <f t="shared" si="3"/>
      </c>
      <c r="G217" s="5" t="s">
        <v>375</v>
      </c>
      <c r="H217" s="5" t="s">
        <v>245</v>
      </c>
      <c r="I217" s="5" t="s">
        <v>680</v>
      </c>
      <c r="J217" s="5" t="s">
        <v>630</v>
      </c>
    </row>
    <row r="218" spans="1:10" ht="15" customHeight="1">
      <c r="A218" s="3" t="s">
        <v>257</v>
      </c>
      <c r="B218" s="4" t="str">
        <f>RIGHT("a19057307",LEN("a19057307")-1)</f>
        <v>19057307</v>
      </c>
      <c r="C218" s="5" t="s">
        <v>714</v>
      </c>
      <c r="D218" s="3" t="s">
        <v>715</v>
      </c>
      <c r="E218" s="5" t="s">
        <v>11</v>
      </c>
      <c r="F218" s="4">
        <f t="shared" si="3"/>
      </c>
      <c r="G218" s="5" t="s">
        <v>375</v>
      </c>
      <c r="H218" s="5" t="s">
        <v>245</v>
      </c>
      <c r="I218" s="5" t="s">
        <v>680</v>
      </c>
      <c r="J218" s="5" t="s">
        <v>630</v>
      </c>
    </row>
    <row r="219" spans="1:10" ht="15" customHeight="1">
      <c r="A219" s="3" t="s">
        <v>258</v>
      </c>
      <c r="B219" s="4" t="str">
        <f>RIGHT("a19057371",LEN("a19057371")-1)</f>
        <v>19057371</v>
      </c>
      <c r="C219" s="5" t="s">
        <v>716</v>
      </c>
      <c r="D219" s="7">
        <v>34066</v>
      </c>
      <c r="E219" s="5" t="s">
        <v>11</v>
      </c>
      <c r="F219" s="4">
        <f t="shared" si="3"/>
      </c>
      <c r="G219" s="5" t="s">
        <v>375</v>
      </c>
      <c r="H219" s="5" t="s">
        <v>245</v>
      </c>
      <c r="I219" s="5" t="s">
        <v>680</v>
      </c>
      <c r="J219" s="5" t="s">
        <v>630</v>
      </c>
    </row>
    <row r="220" spans="1:10" ht="15" customHeight="1">
      <c r="A220" s="3" t="s">
        <v>259</v>
      </c>
      <c r="B220" s="4" t="str">
        <f>RIGHT("a19057308",LEN("a19057308")-1)</f>
        <v>19057308</v>
      </c>
      <c r="C220" s="5" t="s">
        <v>717</v>
      </c>
      <c r="D220" s="3" t="s">
        <v>718</v>
      </c>
      <c r="E220" s="5" t="s">
        <v>14</v>
      </c>
      <c r="F220" s="4">
        <f t="shared" si="3"/>
      </c>
      <c r="G220" s="5" t="s">
        <v>375</v>
      </c>
      <c r="H220" s="5" t="s">
        <v>245</v>
      </c>
      <c r="I220" s="5" t="s">
        <v>680</v>
      </c>
      <c r="J220" s="5" t="s">
        <v>630</v>
      </c>
    </row>
    <row r="221" spans="1:10" ht="15" customHeight="1">
      <c r="A221" s="3" t="s">
        <v>260</v>
      </c>
      <c r="B221" s="4" t="str">
        <f>RIGHT("a19057309",LEN("a19057309")-1)</f>
        <v>19057309</v>
      </c>
      <c r="C221" s="5" t="s">
        <v>719</v>
      </c>
      <c r="D221" s="7">
        <v>27670</v>
      </c>
      <c r="E221" s="5" t="s">
        <v>14</v>
      </c>
      <c r="F221" s="4">
        <f t="shared" si="3"/>
      </c>
      <c r="G221" s="5" t="s">
        <v>375</v>
      </c>
      <c r="H221" s="5" t="s">
        <v>245</v>
      </c>
      <c r="I221" s="5" t="s">
        <v>680</v>
      </c>
      <c r="J221" s="5" t="s">
        <v>630</v>
      </c>
    </row>
    <row r="222" spans="1:10" ht="15" customHeight="1">
      <c r="A222" s="3" t="s">
        <v>261</v>
      </c>
      <c r="B222" s="4" t="str">
        <f>RIGHT("a19057310",LEN("a19057310")-1)</f>
        <v>19057310</v>
      </c>
      <c r="C222" s="5" t="s">
        <v>720</v>
      </c>
      <c r="D222" s="3" t="s">
        <v>721</v>
      </c>
      <c r="E222" s="5" t="s">
        <v>14</v>
      </c>
      <c r="F222" s="4">
        <f t="shared" si="3"/>
      </c>
      <c r="G222" s="5" t="s">
        <v>375</v>
      </c>
      <c r="H222" s="5" t="s">
        <v>245</v>
      </c>
      <c r="I222" s="5" t="s">
        <v>680</v>
      </c>
      <c r="J222" s="5" t="s">
        <v>630</v>
      </c>
    </row>
    <row r="223" spans="1:10" ht="15" customHeight="1">
      <c r="A223" s="3" t="s">
        <v>262</v>
      </c>
      <c r="B223" s="4" t="str">
        <f>RIGHT("a19057311",LEN("a19057311")-1)</f>
        <v>19057311</v>
      </c>
      <c r="C223" s="5" t="s">
        <v>722</v>
      </c>
      <c r="D223" s="7">
        <v>33090</v>
      </c>
      <c r="E223" s="5" t="s">
        <v>14</v>
      </c>
      <c r="F223" s="4">
        <f t="shared" si="3"/>
      </c>
      <c r="G223" s="5" t="s">
        <v>375</v>
      </c>
      <c r="H223" s="5" t="s">
        <v>245</v>
      </c>
      <c r="I223" s="5" t="s">
        <v>680</v>
      </c>
      <c r="J223" s="5" t="s">
        <v>630</v>
      </c>
    </row>
    <row r="224" spans="1:10" ht="15" customHeight="1">
      <c r="A224" s="3" t="s">
        <v>263</v>
      </c>
      <c r="B224" s="4" t="str">
        <f>RIGHT("a19057312",LEN("a19057312")-1)</f>
        <v>19057312</v>
      </c>
      <c r="C224" s="5" t="s">
        <v>723</v>
      </c>
      <c r="D224" s="3" t="s">
        <v>724</v>
      </c>
      <c r="E224" s="5" t="s">
        <v>14</v>
      </c>
      <c r="F224" s="4">
        <f t="shared" si="3"/>
      </c>
      <c r="G224" s="5" t="s">
        <v>375</v>
      </c>
      <c r="H224" s="5" t="s">
        <v>245</v>
      </c>
      <c r="I224" s="5" t="s">
        <v>680</v>
      </c>
      <c r="J224" s="5" t="s">
        <v>630</v>
      </c>
    </row>
    <row r="225" spans="1:10" ht="15" customHeight="1">
      <c r="A225" s="3" t="s">
        <v>264</v>
      </c>
      <c r="B225" s="4" t="str">
        <f>RIGHT("a19057313",LEN("a19057313")-1)</f>
        <v>19057313</v>
      </c>
      <c r="C225" s="5" t="s">
        <v>725</v>
      </c>
      <c r="D225" s="7">
        <v>31141</v>
      </c>
      <c r="E225" s="5" t="s">
        <v>14</v>
      </c>
      <c r="F225" s="4">
        <f t="shared" si="3"/>
      </c>
      <c r="G225" s="5" t="s">
        <v>375</v>
      </c>
      <c r="H225" s="5" t="s">
        <v>245</v>
      </c>
      <c r="I225" s="5" t="s">
        <v>680</v>
      </c>
      <c r="J225" s="5" t="s">
        <v>630</v>
      </c>
    </row>
    <row r="226" spans="1:10" ht="15" customHeight="1">
      <c r="A226" s="3" t="s">
        <v>265</v>
      </c>
      <c r="B226" s="4" t="str">
        <f>RIGHT("a19057314",LEN("a19057314")-1)</f>
        <v>19057314</v>
      </c>
      <c r="C226" s="5" t="s">
        <v>726</v>
      </c>
      <c r="D226" s="7">
        <v>33767</v>
      </c>
      <c r="E226" s="5" t="s">
        <v>11</v>
      </c>
      <c r="F226" s="4">
        <f t="shared" si="3"/>
      </c>
      <c r="G226" s="5" t="s">
        <v>375</v>
      </c>
      <c r="H226" s="5" t="s">
        <v>245</v>
      </c>
      <c r="I226" s="5" t="s">
        <v>680</v>
      </c>
      <c r="J226" s="5" t="s">
        <v>630</v>
      </c>
    </row>
    <row r="227" spans="1:10" ht="15" customHeight="1">
      <c r="A227" s="3" t="s">
        <v>266</v>
      </c>
      <c r="B227" s="4" t="str">
        <f>RIGHT("a19057315",LEN("a19057315")-1)</f>
        <v>19057315</v>
      </c>
      <c r="C227" s="5" t="s">
        <v>727</v>
      </c>
      <c r="D227" s="7">
        <v>27488</v>
      </c>
      <c r="E227" s="5" t="s">
        <v>14</v>
      </c>
      <c r="F227" s="4">
        <f t="shared" si="3"/>
      </c>
      <c r="G227" s="5" t="s">
        <v>375</v>
      </c>
      <c r="H227" s="5" t="s">
        <v>245</v>
      </c>
      <c r="I227" s="5" t="s">
        <v>680</v>
      </c>
      <c r="J227" s="5" t="s">
        <v>630</v>
      </c>
    </row>
    <row r="228" spans="1:10" ht="15" customHeight="1">
      <c r="A228" s="3" t="s">
        <v>268</v>
      </c>
      <c r="B228" s="4" t="str">
        <f>RIGHT("a19057316",LEN("a19057316")-1)</f>
        <v>19057316</v>
      </c>
      <c r="C228" s="5" t="s">
        <v>728</v>
      </c>
      <c r="D228" s="7">
        <v>30991</v>
      </c>
      <c r="E228" s="5" t="s">
        <v>11</v>
      </c>
      <c r="F228" s="4">
        <f t="shared" si="3"/>
      </c>
      <c r="G228" s="5" t="s">
        <v>375</v>
      </c>
      <c r="H228" s="5" t="s">
        <v>245</v>
      </c>
      <c r="I228" s="5" t="s">
        <v>680</v>
      </c>
      <c r="J228" s="5" t="s">
        <v>630</v>
      </c>
    </row>
    <row r="229" spans="1:10" ht="15" customHeight="1">
      <c r="A229" s="3" t="s">
        <v>269</v>
      </c>
      <c r="B229" s="4" t="str">
        <f>RIGHT("a19057317",LEN("a19057317")-1)</f>
        <v>19057317</v>
      </c>
      <c r="C229" s="5" t="s">
        <v>729</v>
      </c>
      <c r="D229" s="3" t="s">
        <v>730</v>
      </c>
      <c r="E229" s="5" t="s">
        <v>11</v>
      </c>
      <c r="F229" s="4">
        <f t="shared" si="3"/>
      </c>
      <c r="G229" s="5" t="s">
        <v>375</v>
      </c>
      <c r="H229" s="5" t="s">
        <v>245</v>
      </c>
      <c r="I229" s="5" t="s">
        <v>680</v>
      </c>
      <c r="J229" s="5" t="s">
        <v>630</v>
      </c>
    </row>
    <row r="230" spans="1:10" ht="15" customHeight="1">
      <c r="A230" s="3" t="s">
        <v>270</v>
      </c>
      <c r="B230" s="4" t="str">
        <f>RIGHT("a19057318",LEN("a19057318")-1)</f>
        <v>19057318</v>
      </c>
      <c r="C230" s="5" t="s">
        <v>731</v>
      </c>
      <c r="D230" s="3" t="s">
        <v>732</v>
      </c>
      <c r="E230" s="5" t="s">
        <v>11</v>
      </c>
      <c r="F230" s="4">
        <f t="shared" si="3"/>
      </c>
      <c r="G230" s="5" t="s">
        <v>375</v>
      </c>
      <c r="H230" s="5" t="s">
        <v>245</v>
      </c>
      <c r="I230" s="5" t="s">
        <v>680</v>
      </c>
      <c r="J230" s="5" t="s">
        <v>630</v>
      </c>
    </row>
    <row r="231" spans="1:10" ht="15" customHeight="1">
      <c r="A231" s="3" t="s">
        <v>271</v>
      </c>
      <c r="B231" s="4" t="str">
        <f>RIGHT("a19057319",LEN("a19057319")-1)</f>
        <v>19057319</v>
      </c>
      <c r="C231" s="5" t="s">
        <v>733</v>
      </c>
      <c r="D231" s="3" t="s">
        <v>734</v>
      </c>
      <c r="E231" s="5" t="s">
        <v>11</v>
      </c>
      <c r="F231" s="4">
        <f t="shared" si="3"/>
      </c>
      <c r="G231" s="5" t="s">
        <v>375</v>
      </c>
      <c r="H231" s="5" t="s">
        <v>245</v>
      </c>
      <c r="I231" s="5" t="s">
        <v>680</v>
      </c>
      <c r="J231" s="5" t="s">
        <v>630</v>
      </c>
    </row>
    <row r="232" spans="1:10" ht="15" customHeight="1">
      <c r="A232" s="3" t="s">
        <v>272</v>
      </c>
      <c r="B232" s="4" t="str">
        <f>RIGHT("a19057320",LEN("a19057320")-1)</f>
        <v>19057320</v>
      </c>
      <c r="C232" s="5" t="s">
        <v>735</v>
      </c>
      <c r="D232" s="7">
        <v>34489</v>
      </c>
      <c r="E232" s="5" t="s">
        <v>11</v>
      </c>
      <c r="F232" s="4">
        <f t="shared" si="3"/>
      </c>
      <c r="G232" s="5" t="s">
        <v>375</v>
      </c>
      <c r="H232" s="5" t="s">
        <v>245</v>
      </c>
      <c r="I232" s="5" t="s">
        <v>680</v>
      </c>
      <c r="J232" s="5" t="s">
        <v>630</v>
      </c>
    </row>
    <row r="233" spans="1:10" ht="15" customHeight="1">
      <c r="A233" s="3" t="s">
        <v>273</v>
      </c>
      <c r="B233" s="4" t="str">
        <f>RIGHT("a19057321",LEN("a19057321")-1)</f>
        <v>19057321</v>
      </c>
      <c r="C233" s="5" t="s">
        <v>229</v>
      </c>
      <c r="D233" s="3" t="s">
        <v>736</v>
      </c>
      <c r="E233" s="5" t="s">
        <v>14</v>
      </c>
      <c r="F233" s="4">
        <f t="shared" si="3"/>
      </c>
      <c r="G233" s="5" t="s">
        <v>375</v>
      </c>
      <c r="H233" s="5" t="s">
        <v>245</v>
      </c>
      <c r="I233" s="5" t="s">
        <v>680</v>
      </c>
      <c r="J233" s="5" t="s">
        <v>630</v>
      </c>
    </row>
    <row r="234" spans="1:10" ht="15" customHeight="1">
      <c r="A234" s="3" t="s">
        <v>274</v>
      </c>
      <c r="B234" s="4" t="str">
        <f>RIGHT("a19057322",LEN("a19057322")-1)</f>
        <v>19057322</v>
      </c>
      <c r="C234" s="5" t="s">
        <v>737</v>
      </c>
      <c r="D234" s="3" t="s">
        <v>738</v>
      </c>
      <c r="E234" s="5" t="s">
        <v>14</v>
      </c>
      <c r="F234" s="4">
        <f t="shared" si="3"/>
      </c>
      <c r="G234" s="5" t="s">
        <v>375</v>
      </c>
      <c r="H234" s="5" t="s">
        <v>245</v>
      </c>
      <c r="I234" s="5" t="s">
        <v>680</v>
      </c>
      <c r="J234" s="5" t="s">
        <v>630</v>
      </c>
    </row>
    <row r="235" spans="1:10" ht="15" customHeight="1">
      <c r="A235" s="3" t="s">
        <v>275</v>
      </c>
      <c r="B235" s="4" t="str">
        <f>RIGHT("a19057323",LEN("a19057323")-1)</f>
        <v>19057323</v>
      </c>
      <c r="C235" s="5" t="s">
        <v>322</v>
      </c>
      <c r="D235" s="3" t="s">
        <v>739</v>
      </c>
      <c r="E235" s="5" t="s">
        <v>14</v>
      </c>
      <c r="F235" s="4">
        <f t="shared" si="3"/>
      </c>
      <c r="G235" s="5" t="s">
        <v>375</v>
      </c>
      <c r="H235" s="5" t="s">
        <v>245</v>
      </c>
      <c r="I235" s="5" t="s">
        <v>680</v>
      </c>
      <c r="J235" s="5" t="s">
        <v>630</v>
      </c>
    </row>
    <row r="236" spans="1:10" ht="15" customHeight="1">
      <c r="A236" s="3" t="s">
        <v>276</v>
      </c>
      <c r="B236" s="4" t="str">
        <f>RIGHT("a19057324",LEN("a19057324")-1)</f>
        <v>19057324</v>
      </c>
      <c r="C236" s="5" t="s">
        <v>740</v>
      </c>
      <c r="D236" s="3" t="s">
        <v>741</v>
      </c>
      <c r="E236" s="5" t="s">
        <v>14</v>
      </c>
      <c r="F236" s="4">
        <f t="shared" si="3"/>
      </c>
      <c r="G236" s="5" t="s">
        <v>375</v>
      </c>
      <c r="H236" s="5" t="s">
        <v>245</v>
      </c>
      <c r="I236" s="5" t="s">
        <v>680</v>
      </c>
      <c r="J236" s="5" t="s">
        <v>630</v>
      </c>
    </row>
    <row r="237" spans="1:10" ht="15" customHeight="1">
      <c r="A237" s="3" t="s">
        <v>277</v>
      </c>
      <c r="B237" s="4" t="str">
        <f>RIGHT("a19057325",LEN("a19057325")-1)</f>
        <v>19057325</v>
      </c>
      <c r="C237" s="5" t="s">
        <v>742</v>
      </c>
      <c r="D237" s="3" t="s">
        <v>300</v>
      </c>
      <c r="E237" s="5" t="s">
        <v>11</v>
      </c>
      <c r="F237" s="4">
        <f t="shared" si="3"/>
      </c>
      <c r="G237" s="5" t="s">
        <v>375</v>
      </c>
      <c r="H237" s="5" t="s">
        <v>245</v>
      </c>
      <c r="I237" s="5" t="s">
        <v>680</v>
      </c>
      <c r="J237" s="5" t="s">
        <v>630</v>
      </c>
    </row>
    <row r="238" spans="1:10" ht="15" customHeight="1">
      <c r="A238" s="3" t="s">
        <v>278</v>
      </c>
      <c r="B238" s="4" t="str">
        <f>RIGHT("a19057326",LEN("a19057326")-1)</f>
        <v>19057326</v>
      </c>
      <c r="C238" s="5" t="s">
        <v>743</v>
      </c>
      <c r="D238" s="3" t="s">
        <v>235</v>
      </c>
      <c r="E238" s="5" t="s">
        <v>11</v>
      </c>
      <c r="F238" s="4">
        <f t="shared" si="3"/>
      </c>
      <c r="G238" s="5" t="s">
        <v>375</v>
      </c>
      <c r="H238" s="5" t="s">
        <v>245</v>
      </c>
      <c r="I238" s="5" t="s">
        <v>680</v>
      </c>
      <c r="J238" s="5" t="s">
        <v>630</v>
      </c>
    </row>
    <row r="239" spans="1:10" ht="15" customHeight="1">
      <c r="A239" s="3" t="s">
        <v>279</v>
      </c>
      <c r="B239" s="4" t="str">
        <f>RIGHT("a19057020",LEN("a19057020")-1)</f>
        <v>19057020</v>
      </c>
      <c r="C239" s="5" t="s">
        <v>744</v>
      </c>
      <c r="D239" s="3" t="s">
        <v>745</v>
      </c>
      <c r="E239" s="5" t="s">
        <v>11</v>
      </c>
      <c r="F239" s="4">
        <f t="shared" si="3"/>
      </c>
      <c r="G239" s="5" t="s">
        <v>375</v>
      </c>
      <c r="H239" s="5" t="s">
        <v>325</v>
      </c>
      <c r="I239" s="5" t="s">
        <v>746</v>
      </c>
      <c r="J239" s="5" t="s">
        <v>747</v>
      </c>
    </row>
    <row r="240" spans="1:10" ht="15" customHeight="1">
      <c r="A240" s="3" t="s">
        <v>280</v>
      </c>
      <c r="B240" s="4" t="str">
        <f>RIGHT("a19057021",LEN("a19057021")-1)</f>
        <v>19057021</v>
      </c>
      <c r="C240" s="5" t="s">
        <v>748</v>
      </c>
      <c r="D240" s="7">
        <v>34491</v>
      </c>
      <c r="E240" s="5" t="s">
        <v>14</v>
      </c>
      <c r="F240" s="4">
        <f t="shared" si="3"/>
      </c>
      <c r="G240" s="5" t="s">
        <v>375</v>
      </c>
      <c r="H240" s="5" t="s">
        <v>325</v>
      </c>
      <c r="I240" s="5" t="s">
        <v>746</v>
      </c>
      <c r="J240" s="5" t="s">
        <v>747</v>
      </c>
    </row>
    <row r="241" spans="1:10" ht="15" customHeight="1">
      <c r="A241" s="3" t="s">
        <v>281</v>
      </c>
      <c r="B241" s="4" t="str">
        <f>RIGHT("a19057023",LEN("a19057023")-1)</f>
        <v>19057023</v>
      </c>
      <c r="C241" s="5" t="s">
        <v>749</v>
      </c>
      <c r="D241" s="7">
        <v>33155</v>
      </c>
      <c r="E241" s="5" t="s">
        <v>11</v>
      </c>
      <c r="F241" s="4">
        <f t="shared" si="3"/>
      </c>
      <c r="G241" s="5" t="s">
        <v>375</v>
      </c>
      <c r="H241" s="5" t="s">
        <v>325</v>
      </c>
      <c r="I241" s="5" t="s">
        <v>746</v>
      </c>
      <c r="J241" s="5" t="s">
        <v>747</v>
      </c>
    </row>
    <row r="242" spans="1:10" ht="15" customHeight="1">
      <c r="A242" s="3" t="s">
        <v>282</v>
      </c>
      <c r="B242" s="4" t="str">
        <f>RIGHT("a19057024",LEN("a19057024")-1)</f>
        <v>19057024</v>
      </c>
      <c r="C242" s="5" t="s">
        <v>750</v>
      </c>
      <c r="D242" s="3" t="s">
        <v>751</v>
      </c>
      <c r="E242" s="5" t="s">
        <v>11</v>
      </c>
      <c r="F242" s="4">
        <f t="shared" si="3"/>
      </c>
      <c r="G242" s="5" t="s">
        <v>375</v>
      </c>
      <c r="H242" s="5" t="s">
        <v>325</v>
      </c>
      <c r="I242" s="5" t="s">
        <v>746</v>
      </c>
      <c r="J242" s="5" t="s">
        <v>747</v>
      </c>
    </row>
    <row r="243" spans="1:10" ht="15" customHeight="1">
      <c r="A243" s="3" t="s">
        <v>283</v>
      </c>
      <c r="B243" s="4" t="str">
        <f>RIGHT("a19057025",LEN("a19057025")-1)</f>
        <v>19057025</v>
      </c>
      <c r="C243" s="5" t="s">
        <v>752</v>
      </c>
      <c r="D243" s="3" t="s">
        <v>151</v>
      </c>
      <c r="E243" s="5" t="s">
        <v>14</v>
      </c>
      <c r="F243" s="4">
        <f t="shared" si="3"/>
      </c>
      <c r="G243" s="5" t="s">
        <v>375</v>
      </c>
      <c r="H243" s="5" t="s">
        <v>325</v>
      </c>
      <c r="I243" s="5" t="s">
        <v>746</v>
      </c>
      <c r="J243" s="5" t="s">
        <v>747</v>
      </c>
    </row>
    <row r="244" spans="1:10" ht="15" customHeight="1">
      <c r="A244" s="3" t="s">
        <v>284</v>
      </c>
      <c r="B244" s="4" t="str">
        <f>RIGHT("a19057026",LEN("a19057026")-1)</f>
        <v>19057026</v>
      </c>
      <c r="C244" s="5" t="s">
        <v>753</v>
      </c>
      <c r="D244" s="3" t="s">
        <v>754</v>
      </c>
      <c r="E244" s="5" t="s">
        <v>14</v>
      </c>
      <c r="F244" s="4">
        <f t="shared" si="3"/>
      </c>
      <c r="G244" s="5" t="s">
        <v>375</v>
      </c>
      <c r="H244" s="5" t="s">
        <v>325</v>
      </c>
      <c r="I244" s="5" t="s">
        <v>746</v>
      </c>
      <c r="J244" s="5" t="s">
        <v>747</v>
      </c>
    </row>
    <row r="245" spans="1:10" ht="15" customHeight="1">
      <c r="A245" s="3" t="s">
        <v>285</v>
      </c>
      <c r="B245" s="4" t="str">
        <f>RIGHT("a19057027",LEN("a19057027")-1)</f>
        <v>19057027</v>
      </c>
      <c r="C245" s="5" t="s">
        <v>755</v>
      </c>
      <c r="D245" s="7">
        <v>34184</v>
      </c>
      <c r="E245" s="5" t="s">
        <v>14</v>
      </c>
      <c r="F245" s="4">
        <f t="shared" si="3"/>
      </c>
      <c r="G245" s="5" t="s">
        <v>375</v>
      </c>
      <c r="H245" s="5" t="s">
        <v>325</v>
      </c>
      <c r="I245" s="5" t="s">
        <v>746</v>
      </c>
      <c r="J245" s="5" t="s">
        <v>747</v>
      </c>
    </row>
    <row r="246" spans="1:10" ht="15" customHeight="1">
      <c r="A246" s="3" t="s">
        <v>286</v>
      </c>
      <c r="B246" s="4" t="str">
        <f>RIGHT("a19057028",LEN("a19057028")-1)</f>
        <v>19057028</v>
      </c>
      <c r="C246" s="5" t="s">
        <v>756</v>
      </c>
      <c r="D246" s="3" t="s">
        <v>757</v>
      </c>
      <c r="E246" s="5" t="s">
        <v>11</v>
      </c>
      <c r="F246" s="4">
        <f t="shared" si="3"/>
      </c>
      <c r="G246" s="5" t="s">
        <v>375</v>
      </c>
      <c r="H246" s="5" t="s">
        <v>325</v>
      </c>
      <c r="I246" s="5" t="s">
        <v>746</v>
      </c>
      <c r="J246" s="5" t="s">
        <v>747</v>
      </c>
    </row>
    <row r="247" spans="1:10" ht="15" customHeight="1">
      <c r="A247" s="3" t="s">
        <v>287</v>
      </c>
      <c r="B247" s="4" t="str">
        <f>RIGHT("a19057029",LEN("a19057029")-1)</f>
        <v>19057029</v>
      </c>
      <c r="C247" s="5" t="s">
        <v>758</v>
      </c>
      <c r="D247" s="3" t="s">
        <v>759</v>
      </c>
      <c r="E247" s="5" t="s">
        <v>11</v>
      </c>
      <c r="F247" s="4">
        <f t="shared" si="3"/>
      </c>
      <c r="G247" s="5" t="s">
        <v>375</v>
      </c>
      <c r="H247" s="5" t="s">
        <v>325</v>
      </c>
      <c r="I247" s="5" t="s">
        <v>746</v>
      </c>
      <c r="J247" s="5" t="s">
        <v>747</v>
      </c>
    </row>
    <row r="248" spans="1:10" ht="15" customHeight="1">
      <c r="A248" s="3" t="s">
        <v>288</v>
      </c>
      <c r="B248" s="4" t="str">
        <f>RIGHT("a19057030",LEN("a19057030")-1)</f>
        <v>19057030</v>
      </c>
      <c r="C248" s="5" t="s">
        <v>760</v>
      </c>
      <c r="D248" s="3" t="s">
        <v>416</v>
      </c>
      <c r="E248" s="5" t="s">
        <v>11</v>
      </c>
      <c r="F248" s="4">
        <f t="shared" si="3"/>
      </c>
      <c r="G248" s="5" t="s">
        <v>375</v>
      </c>
      <c r="H248" s="5" t="s">
        <v>325</v>
      </c>
      <c r="I248" s="5" t="s">
        <v>746</v>
      </c>
      <c r="J248" s="5" t="s">
        <v>747</v>
      </c>
    </row>
    <row r="249" spans="1:10" ht="15" customHeight="1">
      <c r="A249" s="3" t="s">
        <v>289</v>
      </c>
      <c r="B249" s="4" t="str">
        <f>RIGHT("a19057031",LEN("a19057031")-1)</f>
        <v>19057031</v>
      </c>
      <c r="C249" s="5" t="s">
        <v>761</v>
      </c>
      <c r="D249" s="7">
        <v>33767</v>
      </c>
      <c r="E249" s="5" t="s">
        <v>14</v>
      </c>
      <c r="F249" s="4">
        <f t="shared" si="3"/>
      </c>
      <c r="G249" s="5" t="s">
        <v>375</v>
      </c>
      <c r="H249" s="5" t="s">
        <v>325</v>
      </c>
      <c r="I249" s="5" t="s">
        <v>746</v>
      </c>
      <c r="J249" s="5" t="s">
        <v>747</v>
      </c>
    </row>
    <row r="250" spans="1:10" ht="15" customHeight="1">
      <c r="A250" s="3" t="s">
        <v>290</v>
      </c>
      <c r="B250" s="4" t="str">
        <f>RIGHT("a19057032",LEN("a19057032")-1)</f>
        <v>19057032</v>
      </c>
      <c r="C250" s="5" t="s">
        <v>762</v>
      </c>
      <c r="D250" s="7">
        <v>32359</v>
      </c>
      <c r="E250" s="5" t="s">
        <v>11</v>
      </c>
      <c r="F250" s="4">
        <f t="shared" si="3"/>
      </c>
      <c r="G250" s="5" t="s">
        <v>375</v>
      </c>
      <c r="H250" s="5" t="s">
        <v>325</v>
      </c>
      <c r="I250" s="5" t="s">
        <v>746</v>
      </c>
      <c r="J250" s="5" t="s">
        <v>747</v>
      </c>
    </row>
    <row r="251" spans="1:10" ht="15" customHeight="1">
      <c r="A251" s="3" t="s">
        <v>291</v>
      </c>
      <c r="B251" s="4" t="str">
        <f>RIGHT("a19057033",LEN("a19057033")-1)</f>
        <v>19057033</v>
      </c>
      <c r="C251" s="5" t="s">
        <v>763</v>
      </c>
      <c r="D251" s="7">
        <v>35283</v>
      </c>
      <c r="E251" s="5" t="s">
        <v>11</v>
      </c>
      <c r="F251" s="4">
        <f t="shared" si="3"/>
      </c>
      <c r="G251" s="5" t="s">
        <v>375</v>
      </c>
      <c r="H251" s="5" t="s">
        <v>325</v>
      </c>
      <c r="I251" s="5" t="s">
        <v>746</v>
      </c>
      <c r="J251" s="5" t="s">
        <v>747</v>
      </c>
    </row>
    <row r="252" spans="1:10" ht="15" customHeight="1">
      <c r="A252" s="3" t="s">
        <v>292</v>
      </c>
      <c r="B252" s="4" t="str">
        <f>RIGHT("a19057035",LEN("a19057035")-1)</f>
        <v>19057035</v>
      </c>
      <c r="C252" s="5" t="s">
        <v>696</v>
      </c>
      <c r="D252" s="3" t="s">
        <v>764</v>
      </c>
      <c r="E252" s="5" t="s">
        <v>14</v>
      </c>
      <c r="F252" s="4">
        <f t="shared" si="3"/>
      </c>
      <c r="G252" s="5" t="s">
        <v>375</v>
      </c>
      <c r="H252" s="5" t="s">
        <v>325</v>
      </c>
      <c r="I252" s="5" t="s">
        <v>746</v>
      </c>
      <c r="J252" s="5" t="s">
        <v>747</v>
      </c>
    </row>
    <row r="253" spans="1:10" ht="15" customHeight="1">
      <c r="A253" s="3" t="s">
        <v>293</v>
      </c>
      <c r="B253" s="4" t="str">
        <f>RIGHT("a19057036",LEN("a19057036")-1)</f>
        <v>19057036</v>
      </c>
      <c r="C253" s="5" t="s">
        <v>765</v>
      </c>
      <c r="D253" s="7">
        <v>33735</v>
      </c>
      <c r="E253" s="5" t="s">
        <v>11</v>
      </c>
      <c r="F253" s="4">
        <f t="shared" si="3"/>
      </c>
      <c r="G253" s="5" t="s">
        <v>375</v>
      </c>
      <c r="H253" s="5" t="s">
        <v>325</v>
      </c>
      <c r="I253" s="5" t="s">
        <v>746</v>
      </c>
      <c r="J253" s="5" t="s">
        <v>747</v>
      </c>
    </row>
    <row r="254" spans="1:10" ht="15" customHeight="1">
      <c r="A254" s="3" t="s">
        <v>294</v>
      </c>
      <c r="B254" s="4" t="str">
        <f>RIGHT("a19057037",LEN("a19057037")-1)</f>
        <v>19057037</v>
      </c>
      <c r="C254" s="5" t="s">
        <v>766</v>
      </c>
      <c r="D254" s="7">
        <v>34919</v>
      </c>
      <c r="E254" s="5" t="s">
        <v>11</v>
      </c>
      <c r="F254" s="4">
        <f t="shared" si="3"/>
      </c>
      <c r="G254" s="5" t="s">
        <v>375</v>
      </c>
      <c r="H254" s="5" t="s">
        <v>325</v>
      </c>
      <c r="I254" s="5" t="s">
        <v>746</v>
      </c>
      <c r="J254" s="5" t="s">
        <v>747</v>
      </c>
    </row>
    <row r="255" spans="1:10" ht="15" customHeight="1">
      <c r="A255" s="3" t="s">
        <v>295</v>
      </c>
      <c r="B255" s="4" t="str">
        <f>RIGHT("a19057038",LEN("a19057038")-1)</f>
        <v>19057038</v>
      </c>
      <c r="C255" s="5" t="s">
        <v>767</v>
      </c>
      <c r="D255" s="3" t="s">
        <v>768</v>
      </c>
      <c r="E255" s="5" t="s">
        <v>11</v>
      </c>
      <c r="F255" s="4">
        <f t="shared" si="3"/>
      </c>
      <c r="G255" s="5" t="s">
        <v>375</v>
      </c>
      <c r="H255" s="5" t="s">
        <v>325</v>
      </c>
      <c r="I255" s="5" t="s">
        <v>746</v>
      </c>
      <c r="J255" s="5" t="s">
        <v>747</v>
      </c>
    </row>
    <row r="256" spans="1:10" ht="15" customHeight="1">
      <c r="A256" s="3" t="s">
        <v>296</v>
      </c>
      <c r="B256" s="4" t="str">
        <f>RIGHT("a19057039",LEN("a19057039")-1)</f>
        <v>19057039</v>
      </c>
      <c r="C256" s="5" t="s">
        <v>769</v>
      </c>
      <c r="D256" s="3" t="s">
        <v>770</v>
      </c>
      <c r="E256" s="5" t="s">
        <v>11</v>
      </c>
      <c r="F256" s="4">
        <f t="shared" si="3"/>
      </c>
      <c r="G256" s="5" t="s">
        <v>375</v>
      </c>
      <c r="H256" s="5" t="s">
        <v>325</v>
      </c>
      <c r="I256" s="5" t="s">
        <v>746</v>
      </c>
      <c r="J256" s="5" t="s">
        <v>747</v>
      </c>
    </row>
    <row r="257" spans="1:10" ht="15" customHeight="1">
      <c r="A257" s="3" t="s">
        <v>297</v>
      </c>
      <c r="B257" s="4" t="str">
        <f>RIGHT("a19057040",LEN("a19057040")-1)</f>
        <v>19057040</v>
      </c>
      <c r="C257" s="5" t="s">
        <v>771</v>
      </c>
      <c r="D257" s="7">
        <v>35523</v>
      </c>
      <c r="E257" s="5" t="s">
        <v>11</v>
      </c>
      <c r="F257" s="4">
        <f t="shared" si="3"/>
      </c>
      <c r="G257" s="5" t="s">
        <v>375</v>
      </c>
      <c r="H257" s="5" t="s">
        <v>325</v>
      </c>
      <c r="I257" s="5" t="s">
        <v>746</v>
      </c>
      <c r="J257" s="5" t="s">
        <v>747</v>
      </c>
    </row>
    <row r="258" spans="1:10" ht="15" customHeight="1">
      <c r="A258" s="3" t="s">
        <v>298</v>
      </c>
      <c r="B258" s="4" t="str">
        <f>RIGHT("a19057041",LEN("a19057041")-1)</f>
        <v>19057041</v>
      </c>
      <c r="C258" s="5" t="s">
        <v>772</v>
      </c>
      <c r="D258" s="3" t="s">
        <v>773</v>
      </c>
      <c r="E258" s="5" t="s">
        <v>14</v>
      </c>
      <c r="F258" s="4">
        <f aca="true" t="shared" si="4" ref="F258:F320">RIGHT("a",LEN("a")-1)</f>
      </c>
      <c r="G258" s="5" t="s">
        <v>375</v>
      </c>
      <c r="H258" s="5" t="s">
        <v>325</v>
      </c>
      <c r="I258" s="5" t="s">
        <v>746</v>
      </c>
      <c r="J258" s="5" t="s">
        <v>747</v>
      </c>
    </row>
    <row r="259" spans="1:10" ht="15" customHeight="1">
      <c r="A259" s="3" t="s">
        <v>299</v>
      </c>
      <c r="B259" s="4" t="str">
        <f>RIGHT("a19057042",LEN("a19057042")-1)</f>
        <v>19057042</v>
      </c>
      <c r="C259" s="5" t="s">
        <v>774</v>
      </c>
      <c r="D259" s="3" t="s">
        <v>775</v>
      </c>
      <c r="E259" s="5" t="s">
        <v>14</v>
      </c>
      <c r="F259" s="4">
        <f t="shared" si="4"/>
      </c>
      <c r="G259" s="5" t="s">
        <v>375</v>
      </c>
      <c r="H259" s="5" t="s">
        <v>325</v>
      </c>
      <c r="I259" s="5" t="s">
        <v>746</v>
      </c>
      <c r="J259" s="5" t="s">
        <v>747</v>
      </c>
    </row>
    <row r="260" spans="1:10" ht="15" customHeight="1">
      <c r="A260" s="3" t="s">
        <v>301</v>
      </c>
      <c r="B260" s="4" t="str">
        <f>RIGHT("a19057043",LEN("a19057043")-1)</f>
        <v>19057043</v>
      </c>
      <c r="C260" s="5" t="s">
        <v>776</v>
      </c>
      <c r="D260" s="7">
        <v>32853</v>
      </c>
      <c r="E260" s="5" t="s">
        <v>14</v>
      </c>
      <c r="F260" s="4">
        <f t="shared" si="4"/>
      </c>
      <c r="G260" s="5" t="s">
        <v>375</v>
      </c>
      <c r="H260" s="5" t="s">
        <v>325</v>
      </c>
      <c r="I260" s="5" t="s">
        <v>746</v>
      </c>
      <c r="J260" s="5" t="s">
        <v>747</v>
      </c>
    </row>
    <row r="261" spans="1:10" ht="15" customHeight="1">
      <c r="A261" s="3" t="s">
        <v>302</v>
      </c>
      <c r="B261" s="4" t="str">
        <f>RIGHT("a19057044",LEN("a19057044")-1)</f>
        <v>19057044</v>
      </c>
      <c r="C261" s="5" t="s">
        <v>777</v>
      </c>
      <c r="D261" s="7">
        <v>33788</v>
      </c>
      <c r="E261" s="5" t="s">
        <v>14</v>
      </c>
      <c r="F261" s="4">
        <f t="shared" si="4"/>
      </c>
      <c r="G261" s="5" t="s">
        <v>375</v>
      </c>
      <c r="H261" s="5" t="s">
        <v>325</v>
      </c>
      <c r="I261" s="5" t="s">
        <v>746</v>
      </c>
      <c r="J261" s="5" t="s">
        <v>747</v>
      </c>
    </row>
    <row r="262" spans="1:10" ht="15" customHeight="1">
      <c r="A262" s="3" t="s">
        <v>303</v>
      </c>
      <c r="B262" s="4" t="str">
        <f>RIGHT("a19057045",LEN("a19057045")-1)</f>
        <v>19057045</v>
      </c>
      <c r="C262" s="5" t="s">
        <v>778</v>
      </c>
      <c r="D262" s="7">
        <v>31239</v>
      </c>
      <c r="E262" s="5" t="s">
        <v>14</v>
      </c>
      <c r="F262" s="4">
        <f t="shared" si="4"/>
      </c>
      <c r="G262" s="5" t="s">
        <v>375</v>
      </c>
      <c r="H262" s="5" t="s">
        <v>325</v>
      </c>
      <c r="I262" s="5" t="s">
        <v>746</v>
      </c>
      <c r="J262" s="5" t="s">
        <v>747</v>
      </c>
    </row>
    <row r="263" spans="1:10" ht="15" customHeight="1">
      <c r="A263" s="3" t="s">
        <v>304</v>
      </c>
      <c r="B263" s="4" t="str">
        <f>RIGHT("a19057046",LEN("a19057046")-1)</f>
        <v>19057046</v>
      </c>
      <c r="C263" s="5" t="s">
        <v>779</v>
      </c>
      <c r="D263" s="3" t="s">
        <v>780</v>
      </c>
      <c r="E263" s="5" t="s">
        <v>11</v>
      </c>
      <c r="F263" s="4">
        <f t="shared" si="4"/>
      </c>
      <c r="G263" s="5" t="s">
        <v>375</v>
      </c>
      <c r="H263" s="5" t="s">
        <v>325</v>
      </c>
      <c r="I263" s="5" t="s">
        <v>746</v>
      </c>
      <c r="J263" s="5" t="s">
        <v>747</v>
      </c>
    </row>
    <row r="264" spans="1:10" ht="15" customHeight="1">
      <c r="A264" s="3" t="s">
        <v>305</v>
      </c>
      <c r="B264" s="4" t="str">
        <f>RIGHT("a19057048",LEN("a19057048")-1)</f>
        <v>19057048</v>
      </c>
      <c r="C264" s="5" t="s">
        <v>781</v>
      </c>
      <c r="D264" s="3" t="s">
        <v>782</v>
      </c>
      <c r="E264" s="5" t="s">
        <v>11</v>
      </c>
      <c r="F264" s="4">
        <f t="shared" si="4"/>
      </c>
      <c r="G264" s="5" t="s">
        <v>375</v>
      </c>
      <c r="H264" s="5" t="s">
        <v>325</v>
      </c>
      <c r="I264" s="5" t="s">
        <v>746</v>
      </c>
      <c r="J264" s="5" t="s">
        <v>747</v>
      </c>
    </row>
    <row r="265" spans="1:10" ht="15" customHeight="1">
      <c r="A265" s="3" t="s">
        <v>306</v>
      </c>
      <c r="B265" s="4" t="str">
        <f>RIGHT("a19057049",LEN("a19057049")-1)</f>
        <v>19057049</v>
      </c>
      <c r="C265" s="5" t="s">
        <v>783</v>
      </c>
      <c r="D265" s="7">
        <v>33062</v>
      </c>
      <c r="E265" s="5" t="s">
        <v>11</v>
      </c>
      <c r="F265" s="4">
        <f t="shared" si="4"/>
      </c>
      <c r="G265" s="5" t="s">
        <v>375</v>
      </c>
      <c r="H265" s="5" t="s">
        <v>325</v>
      </c>
      <c r="I265" s="5" t="s">
        <v>746</v>
      </c>
      <c r="J265" s="5" t="s">
        <v>747</v>
      </c>
    </row>
    <row r="266" spans="1:10" ht="15" customHeight="1">
      <c r="A266" s="3" t="s">
        <v>308</v>
      </c>
      <c r="B266" s="4" t="str">
        <f>RIGHT("a19057050",LEN("a19057050")-1)</f>
        <v>19057050</v>
      </c>
      <c r="C266" s="5" t="s">
        <v>784</v>
      </c>
      <c r="D266" s="7">
        <v>31199</v>
      </c>
      <c r="E266" s="5" t="s">
        <v>14</v>
      </c>
      <c r="F266" s="4">
        <f t="shared" si="4"/>
      </c>
      <c r="G266" s="5" t="s">
        <v>375</v>
      </c>
      <c r="H266" s="5" t="s">
        <v>325</v>
      </c>
      <c r="I266" s="5" t="s">
        <v>746</v>
      </c>
      <c r="J266" s="5" t="s">
        <v>747</v>
      </c>
    </row>
    <row r="267" spans="1:10" ht="15" customHeight="1">
      <c r="A267" s="3" t="s">
        <v>309</v>
      </c>
      <c r="B267" s="4" t="str">
        <f>RIGHT("a19057051",LEN("a19057051")-1)</f>
        <v>19057051</v>
      </c>
      <c r="C267" s="5" t="s">
        <v>785</v>
      </c>
      <c r="D267" s="7">
        <v>35066</v>
      </c>
      <c r="E267" s="5" t="s">
        <v>11</v>
      </c>
      <c r="F267" s="4">
        <f t="shared" si="4"/>
      </c>
      <c r="G267" s="5" t="s">
        <v>375</v>
      </c>
      <c r="H267" s="5" t="s">
        <v>325</v>
      </c>
      <c r="I267" s="5" t="s">
        <v>746</v>
      </c>
      <c r="J267" s="5" t="s">
        <v>747</v>
      </c>
    </row>
    <row r="268" spans="1:10" ht="15" customHeight="1">
      <c r="A268" s="3" t="s">
        <v>310</v>
      </c>
      <c r="B268" s="4" t="str">
        <f>RIGHT("a19057052",LEN("a19057052")-1)</f>
        <v>19057052</v>
      </c>
      <c r="C268" s="5" t="s">
        <v>786</v>
      </c>
      <c r="D268" s="3" t="s">
        <v>787</v>
      </c>
      <c r="E268" s="5" t="s">
        <v>14</v>
      </c>
      <c r="F268" s="4">
        <f t="shared" si="4"/>
      </c>
      <c r="G268" s="5" t="s">
        <v>375</v>
      </c>
      <c r="H268" s="5" t="s">
        <v>325</v>
      </c>
      <c r="I268" s="5" t="s">
        <v>746</v>
      </c>
      <c r="J268" s="5" t="s">
        <v>747</v>
      </c>
    </row>
    <row r="269" spans="1:10" ht="15" customHeight="1">
      <c r="A269" s="3" t="s">
        <v>311</v>
      </c>
      <c r="B269" s="4" t="str">
        <f>RIGHT("a19057053",LEN("a19057053")-1)</f>
        <v>19057053</v>
      </c>
      <c r="C269" s="5" t="s">
        <v>788</v>
      </c>
      <c r="D269" s="7">
        <v>30135</v>
      </c>
      <c r="E269" s="5" t="s">
        <v>11</v>
      </c>
      <c r="F269" s="4">
        <f t="shared" si="4"/>
      </c>
      <c r="G269" s="5" t="s">
        <v>375</v>
      </c>
      <c r="H269" s="5" t="s">
        <v>325</v>
      </c>
      <c r="I269" s="5" t="s">
        <v>746</v>
      </c>
      <c r="J269" s="5" t="s">
        <v>747</v>
      </c>
    </row>
    <row r="270" spans="1:10" ht="15" customHeight="1">
      <c r="A270" s="3" t="s">
        <v>312</v>
      </c>
      <c r="B270" s="4" t="str">
        <f>RIGHT("a19057054",LEN("a19057054")-1)</f>
        <v>19057054</v>
      </c>
      <c r="C270" s="5" t="s">
        <v>789</v>
      </c>
      <c r="D270" s="3" t="s">
        <v>790</v>
      </c>
      <c r="E270" s="5" t="s">
        <v>11</v>
      </c>
      <c r="F270" s="4">
        <f t="shared" si="4"/>
      </c>
      <c r="G270" s="5" t="s">
        <v>375</v>
      </c>
      <c r="H270" s="5" t="s">
        <v>325</v>
      </c>
      <c r="I270" s="5" t="s">
        <v>746</v>
      </c>
      <c r="J270" s="5" t="s">
        <v>747</v>
      </c>
    </row>
    <row r="271" spans="1:10" ht="15" customHeight="1">
      <c r="A271" s="3" t="s">
        <v>313</v>
      </c>
      <c r="B271" s="4" t="str">
        <f>RIGHT("a19057055",LEN("a19057055")-1)</f>
        <v>19057055</v>
      </c>
      <c r="C271" s="5" t="s">
        <v>791</v>
      </c>
      <c r="D271" s="3" t="s">
        <v>380</v>
      </c>
      <c r="E271" s="5" t="s">
        <v>11</v>
      </c>
      <c r="F271" s="4">
        <f t="shared" si="4"/>
      </c>
      <c r="G271" s="5" t="s">
        <v>375</v>
      </c>
      <c r="H271" s="5" t="s">
        <v>325</v>
      </c>
      <c r="I271" s="5" t="s">
        <v>746</v>
      </c>
      <c r="J271" s="5" t="s">
        <v>747</v>
      </c>
    </row>
    <row r="272" spans="1:10" ht="15" customHeight="1">
      <c r="A272" s="3" t="s">
        <v>314</v>
      </c>
      <c r="B272" s="4" t="str">
        <f>RIGHT("a19057056",LEN("a19057056")-1)</f>
        <v>19057056</v>
      </c>
      <c r="C272" s="5" t="s">
        <v>792</v>
      </c>
      <c r="D272" s="3" t="s">
        <v>793</v>
      </c>
      <c r="E272" s="5" t="s">
        <v>11</v>
      </c>
      <c r="F272" s="4">
        <f t="shared" si="4"/>
      </c>
      <c r="G272" s="5" t="s">
        <v>375</v>
      </c>
      <c r="H272" s="5" t="s">
        <v>325</v>
      </c>
      <c r="I272" s="5" t="s">
        <v>746</v>
      </c>
      <c r="J272" s="5" t="s">
        <v>747</v>
      </c>
    </row>
    <row r="273" spans="1:10" ht="15" customHeight="1">
      <c r="A273" s="3" t="s">
        <v>315</v>
      </c>
      <c r="B273" s="4" t="str">
        <f>RIGHT("a19057057",LEN("a19057057")-1)</f>
        <v>19057057</v>
      </c>
      <c r="C273" s="5" t="s">
        <v>794</v>
      </c>
      <c r="D273" s="7">
        <v>34466</v>
      </c>
      <c r="E273" s="5" t="s">
        <v>14</v>
      </c>
      <c r="F273" s="4">
        <f t="shared" si="4"/>
      </c>
      <c r="G273" s="5" t="s">
        <v>375</v>
      </c>
      <c r="H273" s="5" t="s">
        <v>325</v>
      </c>
      <c r="I273" s="5" t="s">
        <v>746</v>
      </c>
      <c r="J273" s="5" t="s">
        <v>747</v>
      </c>
    </row>
    <row r="274" spans="1:10" ht="15" customHeight="1">
      <c r="A274" s="3" t="s">
        <v>316</v>
      </c>
      <c r="B274" s="4" t="str">
        <f>RIGHT("a19057058",LEN("a19057058")-1)</f>
        <v>19057058</v>
      </c>
      <c r="C274" s="5" t="s">
        <v>795</v>
      </c>
      <c r="D274" s="7">
        <v>31844</v>
      </c>
      <c r="E274" s="5" t="s">
        <v>14</v>
      </c>
      <c r="F274" s="4">
        <f t="shared" si="4"/>
      </c>
      <c r="G274" s="5" t="s">
        <v>375</v>
      </c>
      <c r="H274" s="5" t="s">
        <v>325</v>
      </c>
      <c r="I274" s="5" t="s">
        <v>746</v>
      </c>
      <c r="J274" s="5" t="s">
        <v>747</v>
      </c>
    </row>
    <row r="275" spans="1:10" ht="15" customHeight="1">
      <c r="A275" s="3" t="s">
        <v>317</v>
      </c>
      <c r="B275" s="4" t="str">
        <f>RIGHT("a19057060",LEN("a19057060")-1)</f>
        <v>19057060</v>
      </c>
      <c r="C275" s="5" t="s">
        <v>796</v>
      </c>
      <c r="D275" s="3" t="s">
        <v>797</v>
      </c>
      <c r="E275" s="5" t="s">
        <v>14</v>
      </c>
      <c r="F275" s="4">
        <f t="shared" si="4"/>
      </c>
      <c r="G275" s="5" t="s">
        <v>375</v>
      </c>
      <c r="H275" s="5" t="s">
        <v>325</v>
      </c>
      <c r="I275" s="5" t="s">
        <v>746</v>
      </c>
      <c r="J275" s="5" t="s">
        <v>747</v>
      </c>
    </row>
    <row r="276" spans="1:10" ht="15" customHeight="1">
      <c r="A276" s="3" t="s">
        <v>318</v>
      </c>
      <c r="B276" s="4" t="str">
        <f>RIGHT("a19057061",LEN("a19057061")-1)</f>
        <v>19057061</v>
      </c>
      <c r="C276" s="5" t="s">
        <v>798</v>
      </c>
      <c r="D276" s="3" t="s">
        <v>77</v>
      </c>
      <c r="E276" s="5" t="s">
        <v>11</v>
      </c>
      <c r="F276" s="4">
        <f t="shared" si="4"/>
      </c>
      <c r="G276" s="5" t="s">
        <v>375</v>
      </c>
      <c r="H276" s="5" t="s">
        <v>325</v>
      </c>
      <c r="I276" s="5" t="s">
        <v>746</v>
      </c>
      <c r="J276" s="5" t="s">
        <v>747</v>
      </c>
    </row>
    <row r="277" spans="1:10" ht="15" customHeight="1">
      <c r="A277" s="3" t="s">
        <v>319</v>
      </c>
      <c r="B277" s="4" t="str">
        <f>RIGHT("a19057062",LEN("a19057062")-1)</f>
        <v>19057062</v>
      </c>
      <c r="C277" s="5" t="s">
        <v>799</v>
      </c>
      <c r="D277" s="3" t="s">
        <v>800</v>
      </c>
      <c r="E277" s="5" t="s">
        <v>11</v>
      </c>
      <c r="F277" s="4">
        <f t="shared" si="4"/>
      </c>
      <c r="G277" s="5" t="s">
        <v>375</v>
      </c>
      <c r="H277" s="5" t="s">
        <v>325</v>
      </c>
      <c r="I277" s="5" t="s">
        <v>746</v>
      </c>
      <c r="J277" s="5" t="s">
        <v>747</v>
      </c>
    </row>
    <row r="278" spans="1:10" ht="15" customHeight="1">
      <c r="A278" s="3" t="s">
        <v>320</v>
      </c>
      <c r="B278" s="4" t="str">
        <f>RIGHT("a19057063",LEN("a19057063")-1)</f>
        <v>19057063</v>
      </c>
      <c r="C278" s="5" t="s">
        <v>801</v>
      </c>
      <c r="D278" s="3" t="s">
        <v>802</v>
      </c>
      <c r="E278" s="5" t="s">
        <v>11</v>
      </c>
      <c r="F278" s="4">
        <f t="shared" si="4"/>
      </c>
      <c r="G278" s="5" t="s">
        <v>375</v>
      </c>
      <c r="H278" s="5" t="s">
        <v>325</v>
      </c>
      <c r="I278" s="5" t="s">
        <v>746</v>
      </c>
      <c r="J278" s="5" t="s">
        <v>747</v>
      </c>
    </row>
    <row r="279" spans="1:10" ht="15" customHeight="1">
      <c r="A279" s="3" t="s">
        <v>321</v>
      </c>
      <c r="B279" s="4" t="str">
        <f>RIGHT("a19057327",LEN("a19057327")-1)</f>
        <v>19057327</v>
      </c>
      <c r="C279" s="5" t="s">
        <v>803</v>
      </c>
      <c r="D279" s="3" t="s">
        <v>804</v>
      </c>
      <c r="E279" s="5" t="s">
        <v>11</v>
      </c>
      <c r="F279" s="4">
        <f t="shared" si="4"/>
      </c>
      <c r="G279" s="5" t="s">
        <v>375</v>
      </c>
      <c r="H279" s="5" t="s">
        <v>325</v>
      </c>
      <c r="I279" s="5" t="s">
        <v>805</v>
      </c>
      <c r="J279" s="5" t="s">
        <v>747</v>
      </c>
    </row>
    <row r="280" spans="1:10" ht="15" customHeight="1">
      <c r="A280" s="3" t="s">
        <v>323</v>
      </c>
      <c r="B280" s="4" t="str">
        <f>RIGHT("a19057328",LEN("a19057328")-1)</f>
        <v>19057328</v>
      </c>
      <c r="C280" s="5" t="s">
        <v>806</v>
      </c>
      <c r="D280" s="3" t="s">
        <v>807</v>
      </c>
      <c r="E280" s="5" t="s">
        <v>11</v>
      </c>
      <c r="F280" s="4">
        <f t="shared" si="4"/>
      </c>
      <c r="G280" s="5" t="s">
        <v>375</v>
      </c>
      <c r="H280" s="5" t="s">
        <v>325</v>
      </c>
      <c r="I280" s="5" t="s">
        <v>805</v>
      </c>
      <c r="J280" s="5" t="s">
        <v>747</v>
      </c>
    </row>
    <row r="281" spans="1:10" ht="15" customHeight="1">
      <c r="A281" s="3" t="s">
        <v>324</v>
      </c>
      <c r="B281" s="4" t="str">
        <f>RIGHT("a19057329",LEN("a19057329")-1)</f>
        <v>19057329</v>
      </c>
      <c r="C281" s="5" t="s">
        <v>808</v>
      </c>
      <c r="D281" s="3" t="s">
        <v>809</v>
      </c>
      <c r="E281" s="5" t="s">
        <v>11</v>
      </c>
      <c r="F281" s="4">
        <f t="shared" si="4"/>
      </c>
      <c r="G281" s="5" t="s">
        <v>375</v>
      </c>
      <c r="H281" s="5" t="s">
        <v>325</v>
      </c>
      <c r="I281" s="5" t="s">
        <v>805</v>
      </c>
      <c r="J281" s="5" t="s">
        <v>747</v>
      </c>
    </row>
    <row r="282" spans="1:10" ht="15" customHeight="1">
      <c r="A282" s="3" t="s">
        <v>326</v>
      </c>
      <c r="B282" s="4" t="str">
        <f>RIGHT("a19057330",LEN("a19057330")-1)</f>
        <v>19057330</v>
      </c>
      <c r="C282" s="5" t="s">
        <v>810</v>
      </c>
      <c r="D282" s="3" t="s">
        <v>811</v>
      </c>
      <c r="E282" s="5" t="s">
        <v>14</v>
      </c>
      <c r="F282" s="4">
        <f t="shared" si="4"/>
      </c>
      <c r="G282" s="5" t="s">
        <v>375</v>
      </c>
      <c r="H282" s="5" t="s">
        <v>325</v>
      </c>
      <c r="I282" s="5" t="s">
        <v>805</v>
      </c>
      <c r="J282" s="5" t="s">
        <v>747</v>
      </c>
    </row>
    <row r="283" spans="1:10" ht="15" customHeight="1">
      <c r="A283" s="3" t="s">
        <v>327</v>
      </c>
      <c r="B283" s="4" t="str">
        <f>RIGHT("a19057331",LEN("a19057331")-1)</f>
        <v>19057331</v>
      </c>
      <c r="C283" s="5" t="s">
        <v>812</v>
      </c>
      <c r="D283" s="7">
        <v>31268</v>
      </c>
      <c r="E283" s="5" t="s">
        <v>14</v>
      </c>
      <c r="F283" s="4">
        <f t="shared" si="4"/>
      </c>
      <c r="G283" s="5" t="s">
        <v>375</v>
      </c>
      <c r="H283" s="5" t="s">
        <v>325</v>
      </c>
      <c r="I283" s="5" t="s">
        <v>805</v>
      </c>
      <c r="J283" s="5" t="s">
        <v>747</v>
      </c>
    </row>
    <row r="284" spans="1:10" ht="15" customHeight="1">
      <c r="A284" s="3" t="s">
        <v>328</v>
      </c>
      <c r="B284" s="4" t="str">
        <f>RIGHT("a19057332",LEN("a19057332")-1)</f>
        <v>19057332</v>
      </c>
      <c r="C284" s="5" t="s">
        <v>813</v>
      </c>
      <c r="D284" s="7">
        <v>34701</v>
      </c>
      <c r="E284" s="5" t="s">
        <v>14</v>
      </c>
      <c r="F284" s="4">
        <f t="shared" si="4"/>
      </c>
      <c r="G284" s="5" t="s">
        <v>375</v>
      </c>
      <c r="H284" s="5" t="s">
        <v>325</v>
      </c>
      <c r="I284" s="5" t="s">
        <v>805</v>
      </c>
      <c r="J284" s="5" t="s">
        <v>747</v>
      </c>
    </row>
    <row r="285" spans="1:10" ht="15" customHeight="1">
      <c r="A285" s="3" t="s">
        <v>329</v>
      </c>
      <c r="B285" s="4" t="str">
        <f>RIGHT("a19057333",LEN("a19057333")-1)</f>
        <v>19057333</v>
      </c>
      <c r="C285" s="5" t="s">
        <v>814</v>
      </c>
      <c r="D285" s="3" t="s">
        <v>815</v>
      </c>
      <c r="E285" s="5" t="s">
        <v>14</v>
      </c>
      <c r="F285" s="4">
        <f t="shared" si="4"/>
      </c>
      <c r="G285" s="5" t="s">
        <v>375</v>
      </c>
      <c r="H285" s="5" t="s">
        <v>325</v>
      </c>
      <c r="I285" s="5" t="s">
        <v>805</v>
      </c>
      <c r="J285" s="5" t="s">
        <v>747</v>
      </c>
    </row>
    <row r="286" spans="1:10" ht="15" customHeight="1">
      <c r="A286" s="3" t="s">
        <v>330</v>
      </c>
      <c r="B286" s="4" t="str">
        <f>RIGHT("a19057334",LEN("a19057334")-1)</f>
        <v>19057334</v>
      </c>
      <c r="C286" s="5" t="s">
        <v>816</v>
      </c>
      <c r="D286" s="3" t="s">
        <v>817</v>
      </c>
      <c r="E286" s="5" t="s">
        <v>11</v>
      </c>
      <c r="F286" s="4">
        <f t="shared" si="4"/>
      </c>
      <c r="G286" s="5" t="s">
        <v>375</v>
      </c>
      <c r="H286" s="5" t="s">
        <v>325</v>
      </c>
      <c r="I286" s="5" t="s">
        <v>805</v>
      </c>
      <c r="J286" s="5" t="s">
        <v>747</v>
      </c>
    </row>
    <row r="287" spans="1:10" ht="15" customHeight="1">
      <c r="A287" s="3" t="s">
        <v>331</v>
      </c>
      <c r="B287" s="4" t="str">
        <f>RIGHT("a19057335",LEN("a19057335")-1)</f>
        <v>19057335</v>
      </c>
      <c r="C287" s="5" t="s">
        <v>818</v>
      </c>
      <c r="D287" s="7">
        <v>32428</v>
      </c>
      <c r="E287" s="5" t="s">
        <v>11</v>
      </c>
      <c r="F287" s="4">
        <f t="shared" si="4"/>
      </c>
      <c r="G287" s="5" t="s">
        <v>375</v>
      </c>
      <c r="H287" s="5" t="s">
        <v>325</v>
      </c>
      <c r="I287" s="5" t="s">
        <v>805</v>
      </c>
      <c r="J287" s="5" t="s">
        <v>747</v>
      </c>
    </row>
    <row r="288" spans="1:10" ht="15" customHeight="1">
      <c r="A288" s="3" t="s">
        <v>333</v>
      </c>
      <c r="B288" s="4" t="str">
        <f>RIGHT("a19057336",LEN("a19057336")-1)</f>
        <v>19057336</v>
      </c>
      <c r="C288" s="5" t="s">
        <v>819</v>
      </c>
      <c r="D288" s="7">
        <v>35380</v>
      </c>
      <c r="E288" s="5" t="s">
        <v>11</v>
      </c>
      <c r="F288" s="4">
        <f t="shared" si="4"/>
      </c>
      <c r="G288" s="5" t="s">
        <v>375</v>
      </c>
      <c r="H288" s="5" t="s">
        <v>325</v>
      </c>
      <c r="I288" s="5" t="s">
        <v>805</v>
      </c>
      <c r="J288" s="5" t="s">
        <v>747</v>
      </c>
    </row>
    <row r="289" spans="1:10" ht="15" customHeight="1">
      <c r="A289" s="3" t="s">
        <v>334</v>
      </c>
      <c r="B289" s="4" t="str">
        <f>RIGHT("a19057337",LEN("a19057337")-1)</f>
        <v>19057337</v>
      </c>
      <c r="C289" s="5" t="s">
        <v>820</v>
      </c>
      <c r="D289" s="7">
        <v>34029</v>
      </c>
      <c r="E289" s="5" t="s">
        <v>11</v>
      </c>
      <c r="F289" s="4">
        <f t="shared" si="4"/>
      </c>
      <c r="G289" s="5" t="s">
        <v>375</v>
      </c>
      <c r="H289" s="5" t="s">
        <v>325</v>
      </c>
      <c r="I289" s="5" t="s">
        <v>805</v>
      </c>
      <c r="J289" s="5" t="s">
        <v>747</v>
      </c>
    </row>
    <row r="290" spans="1:10" ht="15" customHeight="1">
      <c r="A290" s="3" t="s">
        <v>335</v>
      </c>
      <c r="B290" s="4" t="str">
        <f>RIGHT("a19057338",LEN("a19057338")-1)</f>
        <v>19057338</v>
      </c>
      <c r="C290" s="5" t="s">
        <v>237</v>
      </c>
      <c r="D290" s="3" t="s">
        <v>371</v>
      </c>
      <c r="E290" s="5" t="s">
        <v>11</v>
      </c>
      <c r="F290" s="4">
        <f t="shared" si="4"/>
      </c>
      <c r="G290" s="5" t="s">
        <v>375</v>
      </c>
      <c r="H290" s="5" t="s">
        <v>325</v>
      </c>
      <c r="I290" s="5" t="s">
        <v>805</v>
      </c>
      <c r="J290" s="5" t="s">
        <v>747</v>
      </c>
    </row>
    <row r="291" spans="1:10" ht="15" customHeight="1">
      <c r="A291" s="3" t="s">
        <v>336</v>
      </c>
      <c r="B291" s="4" t="str">
        <f>RIGHT("a19057339",LEN("a19057339")-1)</f>
        <v>19057339</v>
      </c>
      <c r="C291" s="5" t="s">
        <v>821</v>
      </c>
      <c r="D291" s="3" t="s">
        <v>822</v>
      </c>
      <c r="E291" s="5" t="s">
        <v>14</v>
      </c>
      <c r="F291" s="4">
        <f t="shared" si="4"/>
      </c>
      <c r="G291" s="5" t="s">
        <v>375</v>
      </c>
      <c r="H291" s="5" t="s">
        <v>325</v>
      </c>
      <c r="I291" s="5" t="s">
        <v>805</v>
      </c>
      <c r="J291" s="5" t="s">
        <v>747</v>
      </c>
    </row>
    <row r="292" spans="1:10" ht="15" customHeight="1">
      <c r="A292" s="3" t="s">
        <v>337</v>
      </c>
      <c r="B292" s="4" t="str">
        <f>RIGHT("a19057340",LEN("a19057340")-1)</f>
        <v>19057340</v>
      </c>
      <c r="C292" s="5" t="s">
        <v>823</v>
      </c>
      <c r="D292" s="3" t="s">
        <v>824</v>
      </c>
      <c r="E292" s="5" t="s">
        <v>14</v>
      </c>
      <c r="F292" s="4">
        <f t="shared" si="4"/>
      </c>
      <c r="G292" s="5" t="s">
        <v>375</v>
      </c>
      <c r="H292" s="5" t="s">
        <v>325</v>
      </c>
      <c r="I292" s="5" t="s">
        <v>805</v>
      </c>
      <c r="J292" s="5" t="s">
        <v>747</v>
      </c>
    </row>
    <row r="293" spans="1:10" ht="15" customHeight="1">
      <c r="A293" s="3" t="s">
        <v>338</v>
      </c>
      <c r="B293" s="4" t="str">
        <f>RIGHT("a19057341",LEN("a19057341")-1)</f>
        <v>19057341</v>
      </c>
      <c r="C293" s="5" t="s">
        <v>825</v>
      </c>
      <c r="D293" s="7">
        <v>35287</v>
      </c>
      <c r="E293" s="5" t="s">
        <v>14</v>
      </c>
      <c r="F293" s="4">
        <f t="shared" si="4"/>
      </c>
      <c r="G293" s="5" t="s">
        <v>375</v>
      </c>
      <c r="H293" s="5" t="s">
        <v>325</v>
      </c>
      <c r="I293" s="5" t="s">
        <v>805</v>
      </c>
      <c r="J293" s="5" t="s">
        <v>747</v>
      </c>
    </row>
    <row r="294" spans="1:10" ht="15" customHeight="1">
      <c r="A294" s="3" t="s">
        <v>339</v>
      </c>
      <c r="B294" s="4" t="str">
        <f>RIGHT("a19057342",LEN("a19057342")-1)</f>
        <v>19057342</v>
      </c>
      <c r="C294" s="5" t="s">
        <v>111</v>
      </c>
      <c r="D294" s="7">
        <v>35495</v>
      </c>
      <c r="E294" s="5" t="s">
        <v>11</v>
      </c>
      <c r="F294" s="4">
        <f t="shared" si="4"/>
      </c>
      <c r="G294" s="5" t="s">
        <v>375</v>
      </c>
      <c r="H294" s="5" t="s">
        <v>325</v>
      </c>
      <c r="I294" s="5" t="s">
        <v>805</v>
      </c>
      <c r="J294" s="5" t="s">
        <v>747</v>
      </c>
    </row>
    <row r="295" spans="1:10" ht="15" customHeight="1">
      <c r="A295" s="3" t="s">
        <v>340</v>
      </c>
      <c r="B295" s="4" t="str">
        <f>RIGHT("a19057343",LEN("a19057343")-1)</f>
        <v>19057343</v>
      </c>
      <c r="C295" s="5" t="s">
        <v>826</v>
      </c>
      <c r="D295" s="7">
        <v>33884</v>
      </c>
      <c r="E295" s="5" t="s">
        <v>11</v>
      </c>
      <c r="F295" s="4">
        <f t="shared" si="4"/>
      </c>
      <c r="G295" s="5" t="s">
        <v>375</v>
      </c>
      <c r="H295" s="5" t="s">
        <v>325</v>
      </c>
      <c r="I295" s="5" t="s">
        <v>805</v>
      </c>
      <c r="J295" s="5" t="s">
        <v>747</v>
      </c>
    </row>
    <row r="296" spans="1:10" ht="15" customHeight="1">
      <c r="A296" s="3" t="s">
        <v>341</v>
      </c>
      <c r="B296" s="4" t="str">
        <f>RIGHT("a19057344",LEN("a19057344")-1)</f>
        <v>19057344</v>
      </c>
      <c r="C296" s="5" t="s">
        <v>827</v>
      </c>
      <c r="D296" s="3" t="s">
        <v>828</v>
      </c>
      <c r="E296" s="5" t="s">
        <v>11</v>
      </c>
      <c r="F296" s="4">
        <f t="shared" si="4"/>
      </c>
      <c r="G296" s="5" t="s">
        <v>375</v>
      </c>
      <c r="H296" s="5" t="s">
        <v>325</v>
      </c>
      <c r="I296" s="5" t="s">
        <v>805</v>
      </c>
      <c r="J296" s="5" t="s">
        <v>747</v>
      </c>
    </row>
    <row r="297" spans="1:10" ht="15" customHeight="1">
      <c r="A297" s="3" t="s">
        <v>342</v>
      </c>
      <c r="B297" s="4" t="str">
        <f>RIGHT("a19057345",LEN("a19057345")-1)</f>
        <v>19057345</v>
      </c>
      <c r="C297" s="5" t="s">
        <v>204</v>
      </c>
      <c r="D297" s="3" t="s">
        <v>829</v>
      </c>
      <c r="E297" s="5" t="s">
        <v>11</v>
      </c>
      <c r="F297" s="4">
        <f t="shared" si="4"/>
      </c>
      <c r="G297" s="5" t="s">
        <v>375</v>
      </c>
      <c r="H297" s="5" t="s">
        <v>325</v>
      </c>
      <c r="I297" s="5" t="s">
        <v>805</v>
      </c>
      <c r="J297" s="5" t="s">
        <v>747</v>
      </c>
    </row>
    <row r="298" spans="1:10" ht="15" customHeight="1">
      <c r="A298" s="3" t="s">
        <v>343</v>
      </c>
      <c r="B298" s="4" t="str">
        <f>RIGHT("a19057346",LEN("a19057346")-1)</f>
        <v>19057346</v>
      </c>
      <c r="C298" s="5" t="s">
        <v>830</v>
      </c>
      <c r="D298" s="7">
        <v>34821</v>
      </c>
      <c r="E298" s="5" t="s">
        <v>14</v>
      </c>
      <c r="F298" s="4">
        <f t="shared" si="4"/>
      </c>
      <c r="G298" s="5" t="s">
        <v>375</v>
      </c>
      <c r="H298" s="5" t="s">
        <v>325</v>
      </c>
      <c r="I298" s="5" t="s">
        <v>805</v>
      </c>
      <c r="J298" s="5" t="s">
        <v>747</v>
      </c>
    </row>
    <row r="299" spans="1:10" ht="15" customHeight="1">
      <c r="A299" s="3" t="s">
        <v>344</v>
      </c>
      <c r="B299" s="4" t="str">
        <f>RIGHT("a19057347",LEN("a19057347")-1)</f>
        <v>19057347</v>
      </c>
      <c r="C299" s="5" t="s">
        <v>831</v>
      </c>
      <c r="D299" s="3" t="s">
        <v>832</v>
      </c>
      <c r="E299" s="5" t="s">
        <v>14</v>
      </c>
      <c r="F299" s="4">
        <f t="shared" si="4"/>
      </c>
      <c r="G299" s="5" t="s">
        <v>375</v>
      </c>
      <c r="H299" s="5" t="s">
        <v>325</v>
      </c>
      <c r="I299" s="5" t="s">
        <v>805</v>
      </c>
      <c r="J299" s="5" t="s">
        <v>747</v>
      </c>
    </row>
    <row r="300" spans="1:10" ht="15" customHeight="1">
      <c r="A300" s="3" t="s">
        <v>345</v>
      </c>
      <c r="B300" s="4" t="str">
        <f>RIGHT("a19057348",LEN("a19057348")-1)</f>
        <v>19057348</v>
      </c>
      <c r="C300" s="5" t="s">
        <v>833</v>
      </c>
      <c r="D300" s="7">
        <v>34769</v>
      </c>
      <c r="E300" s="5" t="s">
        <v>11</v>
      </c>
      <c r="F300" s="4">
        <f t="shared" si="4"/>
      </c>
      <c r="G300" s="5" t="s">
        <v>375</v>
      </c>
      <c r="H300" s="5" t="s">
        <v>325</v>
      </c>
      <c r="I300" s="5" t="s">
        <v>805</v>
      </c>
      <c r="J300" s="5" t="s">
        <v>747</v>
      </c>
    </row>
    <row r="301" spans="1:10" ht="15" customHeight="1">
      <c r="A301" s="3" t="s">
        <v>346</v>
      </c>
      <c r="B301" s="4" t="str">
        <f>RIGHT("a19057349",LEN("a19057349")-1)</f>
        <v>19057349</v>
      </c>
      <c r="C301" s="5" t="s">
        <v>834</v>
      </c>
      <c r="D301" s="3" t="s">
        <v>835</v>
      </c>
      <c r="E301" s="5" t="s">
        <v>11</v>
      </c>
      <c r="F301" s="4">
        <f t="shared" si="4"/>
      </c>
      <c r="G301" s="5" t="s">
        <v>375</v>
      </c>
      <c r="H301" s="5" t="s">
        <v>325</v>
      </c>
      <c r="I301" s="5" t="s">
        <v>805</v>
      </c>
      <c r="J301" s="5" t="s">
        <v>747</v>
      </c>
    </row>
    <row r="302" spans="1:10" ht="15" customHeight="1">
      <c r="A302" s="3" t="s">
        <v>347</v>
      </c>
      <c r="B302" s="4" t="str">
        <f>RIGHT("a19057350",LEN("a19057350")-1)</f>
        <v>19057350</v>
      </c>
      <c r="C302" s="5" t="s">
        <v>836</v>
      </c>
      <c r="D302" s="3" t="s">
        <v>837</v>
      </c>
      <c r="E302" s="5" t="s">
        <v>11</v>
      </c>
      <c r="F302" s="4">
        <f t="shared" si="4"/>
      </c>
      <c r="G302" s="5" t="s">
        <v>375</v>
      </c>
      <c r="H302" s="5" t="s">
        <v>325</v>
      </c>
      <c r="I302" s="5" t="s">
        <v>805</v>
      </c>
      <c r="J302" s="5" t="s">
        <v>747</v>
      </c>
    </row>
    <row r="303" spans="1:10" ht="15" customHeight="1">
      <c r="A303" s="3" t="s">
        <v>348</v>
      </c>
      <c r="B303" s="4" t="str">
        <f>RIGHT("a19057351",LEN("a19057351")-1)</f>
        <v>19057351</v>
      </c>
      <c r="C303" s="5" t="s">
        <v>372</v>
      </c>
      <c r="D303" s="7">
        <v>33756</v>
      </c>
      <c r="E303" s="5" t="s">
        <v>11</v>
      </c>
      <c r="F303" s="4">
        <f t="shared" si="4"/>
      </c>
      <c r="G303" s="5" t="s">
        <v>375</v>
      </c>
      <c r="H303" s="5" t="s">
        <v>325</v>
      </c>
      <c r="I303" s="5" t="s">
        <v>805</v>
      </c>
      <c r="J303" s="5" t="s">
        <v>747</v>
      </c>
    </row>
    <row r="304" spans="1:10" ht="15" customHeight="1">
      <c r="A304" s="3" t="s">
        <v>349</v>
      </c>
      <c r="B304" s="4" t="str">
        <f>RIGHT("a19057352",LEN("a19057352")-1)</f>
        <v>19057352</v>
      </c>
      <c r="C304" s="5" t="s">
        <v>838</v>
      </c>
      <c r="D304" s="3" t="s">
        <v>839</v>
      </c>
      <c r="E304" s="5" t="s">
        <v>14</v>
      </c>
      <c r="F304" s="4">
        <f t="shared" si="4"/>
      </c>
      <c r="G304" s="5" t="s">
        <v>375</v>
      </c>
      <c r="H304" s="5" t="s">
        <v>325</v>
      </c>
      <c r="I304" s="5" t="s">
        <v>805</v>
      </c>
      <c r="J304" s="5" t="s">
        <v>747</v>
      </c>
    </row>
    <row r="305" spans="1:10" ht="15" customHeight="1">
      <c r="A305" s="3" t="s">
        <v>351</v>
      </c>
      <c r="B305" s="4" t="str">
        <f>RIGHT("a19057353",LEN("a19057353")-1)</f>
        <v>19057353</v>
      </c>
      <c r="C305" s="5" t="s">
        <v>840</v>
      </c>
      <c r="D305" s="7">
        <v>35408</v>
      </c>
      <c r="E305" s="5" t="s">
        <v>11</v>
      </c>
      <c r="F305" s="4">
        <f t="shared" si="4"/>
      </c>
      <c r="G305" s="5" t="s">
        <v>375</v>
      </c>
      <c r="H305" s="5" t="s">
        <v>325</v>
      </c>
      <c r="I305" s="5" t="s">
        <v>805</v>
      </c>
      <c r="J305" s="5" t="s">
        <v>747</v>
      </c>
    </row>
    <row r="306" spans="1:10" ht="15" customHeight="1">
      <c r="A306" s="3" t="s">
        <v>353</v>
      </c>
      <c r="B306" s="4" t="str">
        <f>RIGHT("a19057354",LEN("a19057354")-1)</f>
        <v>19057354</v>
      </c>
      <c r="C306" s="5" t="s">
        <v>841</v>
      </c>
      <c r="D306" s="3" t="s">
        <v>842</v>
      </c>
      <c r="E306" s="5" t="s">
        <v>14</v>
      </c>
      <c r="F306" s="4">
        <f t="shared" si="4"/>
      </c>
      <c r="G306" s="5" t="s">
        <v>375</v>
      </c>
      <c r="H306" s="5" t="s">
        <v>325</v>
      </c>
      <c r="I306" s="5" t="s">
        <v>805</v>
      </c>
      <c r="J306" s="5" t="s">
        <v>747</v>
      </c>
    </row>
    <row r="307" spans="1:10" ht="15" customHeight="1">
      <c r="A307" s="3" t="s">
        <v>354</v>
      </c>
      <c r="B307" s="4" t="str">
        <f>RIGHT("a19057355",LEN("a19057355")-1)</f>
        <v>19057355</v>
      </c>
      <c r="C307" s="5" t="s">
        <v>843</v>
      </c>
      <c r="D307" s="3" t="s">
        <v>844</v>
      </c>
      <c r="E307" s="5" t="s">
        <v>14</v>
      </c>
      <c r="F307" s="4">
        <f t="shared" si="4"/>
      </c>
      <c r="G307" s="5" t="s">
        <v>375</v>
      </c>
      <c r="H307" s="5" t="s">
        <v>325</v>
      </c>
      <c r="I307" s="5" t="s">
        <v>805</v>
      </c>
      <c r="J307" s="5" t="s">
        <v>747</v>
      </c>
    </row>
    <row r="308" spans="1:10" ht="15" customHeight="1">
      <c r="A308" s="3" t="s">
        <v>355</v>
      </c>
      <c r="B308" s="4" t="str">
        <f>RIGHT("a19057357",LEN("a19057357")-1)</f>
        <v>19057357</v>
      </c>
      <c r="C308" s="5" t="s">
        <v>845</v>
      </c>
      <c r="D308" s="3" t="s">
        <v>846</v>
      </c>
      <c r="E308" s="5" t="s">
        <v>11</v>
      </c>
      <c r="F308" s="4">
        <f t="shared" si="4"/>
      </c>
      <c r="G308" s="5" t="s">
        <v>375</v>
      </c>
      <c r="H308" s="5" t="s">
        <v>325</v>
      </c>
      <c r="I308" s="5" t="s">
        <v>805</v>
      </c>
      <c r="J308" s="5" t="s">
        <v>747</v>
      </c>
    </row>
    <row r="309" spans="1:10" ht="15" customHeight="1">
      <c r="A309" s="3" t="s">
        <v>356</v>
      </c>
      <c r="B309" s="4" t="str">
        <f>RIGHT("a19057358",LEN("a19057358")-1)</f>
        <v>19057358</v>
      </c>
      <c r="C309" s="5" t="s">
        <v>847</v>
      </c>
      <c r="D309" s="3" t="s">
        <v>125</v>
      </c>
      <c r="E309" s="5" t="s">
        <v>14</v>
      </c>
      <c r="F309" s="4">
        <f t="shared" si="4"/>
      </c>
      <c r="G309" s="5" t="s">
        <v>375</v>
      </c>
      <c r="H309" s="5" t="s">
        <v>325</v>
      </c>
      <c r="I309" s="5" t="s">
        <v>805</v>
      </c>
      <c r="J309" s="5" t="s">
        <v>747</v>
      </c>
    </row>
    <row r="310" spans="1:10" ht="15" customHeight="1">
      <c r="A310" s="3" t="s">
        <v>357</v>
      </c>
      <c r="B310" s="4" t="str">
        <f>RIGHT("a19057359",LEN("a19057359")-1)</f>
        <v>19057359</v>
      </c>
      <c r="C310" s="5" t="s">
        <v>848</v>
      </c>
      <c r="D310" s="3" t="s">
        <v>849</v>
      </c>
      <c r="E310" s="5" t="s">
        <v>14</v>
      </c>
      <c r="F310" s="4">
        <f t="shared" si="4"/>
      </c>
      <c r="G310" s="5" t="s">
        <v>375</v>
      </c>
      <c r="H310" s="5" t="s">
        <v>325</v>
      </c>
      <c r="I310" s="5" t="s">
        <v>805</v>
      </c>
      <c r="J310" s="5" t="s">
        <v>747</v>
      </c>
    </row>
    <row r="311" spans="1:10" ht="15" customHeight="1">
      <c r="A311" s="3" t="s">
        <v>358</v>
      </c>
      <c r="B311" s="4" t="str">
        <f>RIGHT("a19057360",LEN("a19057360")-1)</f>
        <v>19057360</v>
      </c>
      <c r="C311" s="5" t="s">
        <v>850</v>
      </c>
      <c r="D311" s="7">
        <v>31996</v>
      </c>
      <c r="E311" s="5" t="s">
        <v>11</v>
      </c>
      <c r="F311" s="4">
        <f t="shared" si="4"/>
      </c>
      <c r="G311" s="5" t="s">
        <v>375</v>
      </c>
      <c r="H311" s="5" t="s">
        <v>325</v>
      </c>
      <c r="I311" s="5" t="s">
        <v>805</v>
      </c>
      <c r="J311" s="5" t="s">
        <v>747</v>
      </c>
    </row>
    <row r="312" spans="1:10" ht="15" customHeight="1">
      <c r="A312" s="3" t="s">
        <v>359</v>
      </c>
      <c r="B312" s="4" t="str">
        <f>RIGHT("a19057361",LEN("a19057361")-1)</f>
        <v>19057361</v>
      </c>
      <c r="C312" s="5" t="s">
        <v>851</v>
      </c>
      <c r="D312" s="3" t="s">
        <v>852</v>
      </c>
      <c r="E312" s="5" t="s">
        <v>14</v>
      </c>
      <c r="F312" s="4">
        <f t="shared" si="4"/>
      </c>
      <c r="G312" s="5" t="s">
        <v>375</v>
      </c>
      <c r="H312" s="5" t="s">
        <v>325</v>
      </c>
      <c r="I312" s="5" t="s">
        <v>805</v>
      </c>
      <c r="J312" s="5" t="s">
        <v>747</v>
      </c>
    </row>
    <row r="313" spans="1:10" ht="15" customHeight="1">
      <c r="A313" s="3" t="s">
        <v>360</v>
      </c>
      <c r="B313" s="4" t="str">
        <f>RIGHT("a19057362",LEN("a19057362")-1)</f>
        <v>19057362</v>
      </c>
      <c r="C313" s="5" t="s">
        <v>853</v>
      </c>
      <c r="D313" s="3" t="s">
        <v>307</v>
      </c>
      <c r="E313" s="5" t="s">
        <v>14</v>
      </c>
      <c r="F313" s="4">
        <f t="shared" si="4"/>
      </c>
      <c r="G313" s="5" t="s">
        <v>375</v>
      </c>
      <c r="H313" s="5" t="s">
        <v>325</v>
      </c>
      <c r="I313" s="5" t="s">
        <v>805</v>
      </c>
      <c r="J313" s="5" t="s">
        <v>747</v>
      </c>
    </row>
    <row r="314" spans="1:10" ht="15" customHeight="1">
      <c r="A314" s="3" t="s">
        <v>361</v>
      </c>
      <c r="B314" s="4" t="str">
        <f>RIGHT("a19057363",LEN("a19057363")-1)</f>
        <v>19057363</v>
      </c>
      <c r="C314" s="5" t="s">
        <v>854</v>
      </c>
      <c r="D314" s="3" t="s">
        <v>855</v>
      </c>
      <c r="E314" s="5" t="s">
        <v>14</v>
      </c>
      <c r="F314" s="4">
        <f t="shared" si="4"/>
      </c>
      <c r="G314" s="5" t="s">
        <v>375</v>
      </c>
      <c r="H314" s="5" t="s">
        <v>325</v>
      </c>
      <c r="I314" s="5" t="s">
        <v>805</v>
      </c>
      <c r="J314" s="5" t="s">
        <v>747</v>
      </c>
    </row>
    <row r="315" spans="1:10" ht="15" customHeight="1">
      <c r="A315" s="3" t="s">
        <v>362</v>
      </c>
      <c r="B315" s="4" t="str">
        <f>RIGHT("a19057364",LEN("a19057364")-1)</f>
        <v>19057364</v>
      </c>
      <c r="C315" s="5" t="s">
        <v>856</v>
      </c>
      <c r="D315" s="3" t="s">
        <v>857</v>
      </c>
      <c r="E315" s="5" t="s">
        <v>14</v>
      </c>
      <c r="F315" s="4">
        <f t="shared" si="4"/>
      </c>
      <c r="G315" s="5" t="s">
        <v>375</v>
      </c>
      <c r="H315" s="5" t="s">
        <v>325</v>
      </c>
      <c r="I315" s="5" t="s">
        <v>805</v>
      </c>
      <c r="J315" s="5" t="s">
        <v>747</v>
      </c>
    </row>
    <row r="316" spans="1:10" ht="15" customHeight="1">
      <c r="A316" s="3" t="s">
        <v>363</v>
      </c>
      <c r="B316" s="4" t="str">
        <f>RIGHT("a19057365",LEN("a19057365")-1)</f>
        <v>19057365</v>
      </c>
      <c r="C316" s="5" t="s">
        <v>858</v>
      </c>
      <c r="D316" s="3" t="s">
        <v>689</v>
      </c>
      <c r="E316" s="5" t="s">
        <v>14</v>
      </c>
      <c r="F316" s="4">
        <f t="shared" si="4"/>
      </c>
      <c r="G316" s="5" t="s">
        <v>375</v>
      </c>
      <c r="H316" s="5" t="s">
        <v>325</v>
      </c>
      <c r="I316" s="5" t="s">
        <v>805</v>
      </c>
      <c r="J316" s="5" t="s">
        <v>747</v>
      </c>
    </row>
    <row r="317" spans="1:10" ht="15" customHeight="1">
      <c r="A317" s="3" t="s">
        <v>364</v>
      </c>
      <c r="B317" s="4" t="str">
        <f>RIGHT("a19057366",LEN("a19057366")-1)</f>
        <v>19057366</v>
      </c>
      <c r="C317" s="5" t="s">
        <v>859</v>
      </c>
      <c r="D317" s="7">
        <v>33155</v>
      </c>
      <c r="E317" s="5" t="s">
        <v>14</v>
      </c>
      <c r="F317" s="4">
        <f t="shared" si="4"/>
      </c>
      <c r="G317" s="5" t="s">
        <v>375</v>
      </c>
      <c r="H317" s="5" t="s">
        <v>325</v>
      </c>
      <c r="I317" s="5" t="s">
        <v>805</v>
      </c>
      <c r="J317" s="5" t="s">
        <v>747</v>
      </c>
    </row>
    <row r="318" spans="1:10" ht="15" customHeight="1">
      <c r="A318" s="3" t="s">
        <v>365</v>
      </c>
      <c r="B318" s="4" t="str">
        <f>RIGHT("a19057367",LEN("a19057367")-1)</f>
        <v>19057367</v>
      </c>
      <c r="C318" s="5" t="s">
        <v>860</v>
      </c>
      <c r="D318" s="3" t="s">
        <v>861</v>
      </c>
      <c r="E318" s="5" t="s">
        <v>11</v>
      </c>
      <c r="F318" s="4">
        <f t="shared" si="4"/>
      </c>
      <c r="G318" s="5" t="s">
        <v>375</v>
      </c>
      <c r="H318" s="5" t="s">
        <v>325</v>
      </c>
      <c r="I318" s="5" t="s">
        <v>805</v>
      </c>
      <c r="J318" s="5" t="s">
        <v>747</v>
      </c>
    </row>
    <row r="319" spans="1:10" ht="15" customHeight="1">
      <c r="A319" s="3" t="s">
        <v>366</v>
      </c>
      <c r="B319" s="4" t="str">
        <f>RIGHT("a19057368",LEN("a19057368")-1)</f>
        <v>19057368</v>
      </c>
      <c r="C319" s="5" t="s">
        <v>862</v>
      </c>
      <c r="D319" s="3" t="s">
        <v>863</v>
      </c>
      <c r="E319" s="5" t="s">
        <v>11</v>
      </c>
      <c r="F319" s="4">
        <f t="shared" si="4"/>
      </c>
      <c r="G319" s="5" t="s">
        <v>375</v>
      </c>
      <c r="H319" s="5" t="s">
        <v>325</v>
      </c>
      <c r="I319" s="5" t="s">
        <v>805</v>
      </c>
      <c r="J319" s="5" t="s">
        <v>747</v>
      </c>
    </row>
    <row r="320" spans="1:10" ht="15" customHeight="1">
      <c r="A320" s="3" t="s">
        <v>367</v>
      </c>
      <c r="B320" s="4" t="str">
        <f>RIGHT("a19057369",LEN("a19057369")-1)</f>
        <v>19057369</v>
      </c>
      <c r="C320" s="5" t="s">
        <v>864</v>
      </c>
      <c r="D320" s="3" t="s">
        <v>865</v>
      </c>
      <c r="E320" s="5" t="s">
        <v>11</v>
      </c>
      <c r="F320" s="4">
        <f t="shared" si="4"/>
      </c>
      <c r="G320" s="5" t="s">
        <v>375</v>
      </c>
      <c r="H320" s="5" t="s">
        <v>325</v>
      </c>
      <c r="I320" s="5" t="s">
        <v>805</v>
      </c>
      <c r="J320" s="5" t="s">
        <v>747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2020-03-07T03:04:10Z</cp:lastPrinted>
  <dcterms:created xsi:type="dcterms:W3CDTF">2020-03-03T07:53:50Z</dcterms:created>
  <dcterms:modified xsi:type="dcterms:W3CDTF">2020-03-12T01:26:59Z</dcterms:modified>
  <cp:category/>
  <cp:version/>
  <cp:contentType/>
  <cp:contentStatus/>
</cp:coreProperties>
</file>